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30720" windowHeight="13344" activeTab="0"/>
  </bookViews>
  <sheets>
    <sheet name="CENIK_XLS" sheetId="1" r:id="rId1"/>
  </sheets>
  <externalReferences>
    <externalReference r:id="rId4"/>
    <externalReference r:id="rId5"/>
    <externalReference r:id="rId6"/>
  </externalReferences>
  <definedNames>
    <definedName name="_xlnm._FilterDatabase" localSheetId="0" hidden="1">'CENIK_XLS'!$A$15:$AA$16</definedName>
    <definedName name="cpaleta" localSheetId="0">'[2]VOC - Optimalizace cen'!$Y$6</definedName>
    <definedName name="cpaleta">'[1]OPTIMALIZACE'!$Z$6</definedName>
    <definedName name="DPH" localSheetId="0">'[2]VOC - Optimalizace cen'!$BZ$6</definedName>
    <definedName name="DPH">'[1]OPTIMALIZACE'!$BT$6</definedName>
    <definedName name="druh1" localSheetId="0">'[2]VOC - Optimalizace cen'!$AJ$6</definedName>
    <definedName name="druh1">'[1]OPTIMALIZACE'!$AO$6</definedName>
    <definedName name="druh2" localSheetId="0">'[2]VOC - Optimalizace cen'!$AK$6</definedName>
    <definedName name="druh2">'[1]OPTIMALIZACE'!$AP$6</definedName>
    <definedName name="druh3" localSheetId="0">'[2]VOC - Optimalizace cen'!$AL$6</definedName>
    <definedName name="druh3">'[1]OPTIMALIZACE'!$AQ$6</definedName>
    <definedName name="kurz" localSheetId="0">'[2]VOC - Optimalizace cen'!$AB$2</definedName>
    <definedName name="kurz">'[1]OPTIMALIZACE'!$AC$2</definedName>
    <definedName name="modcena" localSheetId="0">'[2]VOC - Optimalizace cen'!#REF!</definedName>
    <definedName name="modcena">'[1]OPTIMALIZACE'!#REF!</definedName>
    <definedName name="Ndruh1" localSheetId="0">'[2]VOC - Optimalizace cen'!$AJ$2</definedName>
    <definedName name="Ndruh1">'[1]OPTIMALIZACE'!$AO$2</definedName>
    <definedName name="Ndruh2" localSheetId="0">'[2]VOC - Optimalizace cen'!$AK$2</definedName>
    <definedName name="Ndruh2">'[1]OPTIMALIZACE'!$AP$2</definedName>
    <definedName name="Ndruh3" localSheetId="0">'[2]VOC - Optimalizace cen'!$AL$2</definedName>
    <definedName name="Ndruh3">'[1]OPTIMALIZACE'!$AQ$2</definedName>
    <definedName name="Npdruh1" localSheetId="0">'[2]VOC - Optimalizace cen'!$AM$2</definedName>
    <definedName name="Npdruh1">'[1]OPTIMALIZACE'!$AR$2</definedName>
    <definedName name="Npdruh2" localSheetId="0">'[2]VOC - Optimalizace cen'!$AN$2</definedName>
    <definedName name="Npdruh2">'[1]OPTIMALIZACE'!$AS$2</definedName>
    <definedName name="Npdruh3" localSheetId="0">'[2]VOC - Optimalizace cen'!$AO$2</definedName>
    <definedName name="Npdruh3">'[1]OPTIMALIZACE'!$AT$2</definedName>
    <definedName name="_xlnm.Print_Area" localSheetId="0">'CENIK_XLS'!$A$1:$AA$16</definedName>
    <definedName name="pdoprava" localSheetId="0">'[2]VOC - Optimalizace cen'!$AC$6</definedName>
    <definedName name="pdoprava">'[1]OPTIMALIZACE'!$AH$6</definedName>
    <definedName name="pdruh1" localSheetId="0">'[2]VOC - Optimalizace cen'!$AM$6</definedName>
    <definedName name="pdruh1">'[1]OPTIMALIZACE'!$AR$6</definedName>
    <definedName name="pdruh2" localSheetId="0">'[2]VOC - Optimalizace cen'!$AN$6</definedName>
    <definedName name="pdruh2">'[1]OPTIMALIZACE'!$AS$6</definedName>
    <definedName name="pdruh3" localSheetId="0">'[2]VOC - Optimalizace cen'!$AO$6</definedName>
    <definedName name="pdruh3">'[1]OPTIMALIZACE'!$AT$6</definedName>
    <definedName name="platba" localSheetId="0">'[2]VOC - Optimalizace cen'!$U$6</definedName>
    <definedName name="platba">'[1]OPTIMALIZACE'!$V$6</definedName>
    <definedName name="podz" localSheetId="0">'[2]VOC - Optimalizace cen'!$AF$6</definedName>
    <definedName name="podz">'[1]OPTIMALIZACE'!$AK$6</definedName>
    <definedName name="rabat1" localSheetId="0">'[2]VOC - Optimalizace cen'!$I$6</definedName>
    <definedName name="rabat1">'[1]OPTIMALIZACE'!$J$6</definedName>
    <definedName name="rabat2" localSheetId="0">'[2]VOC - Optimalizace cen'!$K$6</definedName>
    <definedName name="rabat2">'[1]OPTIMALIZACE'!$L$6</definedName>
    <definedName name="rabat3" localSheetId="0">'[2]VOC - Optimalizace cen'!$M$6</definedName>
    <definedName name="rabat3">'[1]OPTIMALIZACE'!$N$6</definedName>
    <definedName name="rdruh1" localSheetId="0">'[2]VOC - Optimalizace cen'!$BQ$6</definedName>
    <definedName name="rdruh1">'[1]OPTIMALIZACE'!$BK$6</definedName>
    <definedName name="rdruh2" localSheetId="0">'[2]VOC - Optimalizace cen'!$BR$6</definedName>
    <definedName name="rdruh2">'[1]OPTIMALIZACE'!$BL$6</definedName>
    <definedName name="rdruh3" localSheetId="0">'[2]VOC - Optimalizace cen'!$BS$6</definedName>
    <definedName name="rdruh3">'[1]OPTIMALIZACE'!$BM$6</definedName>
    <definedName name="SJaS1" localSheetId="0">'[2]VOC - Optimalizace cen'!$BJ$6</definedName>
    <definedName name="SJaS1">'[1]OPTIMALIZACE'!$BC$6</definedName>
    <definedName name="SJaS2" localSheetId="0">'[2]VOC - Optimalizace cen'!$BL$6</definedName>
    <definedName name="SJaS2">'[1]OPTIMALIZACE'!$BE$6</definedName>
    <definedName name="SNCP" localSheetId="0">'CENIK_XLS'!$AL$6</definedName>
    <definedName name="SNCP">#REF!</definedName>
    <definedName name="SZZP" localSheetId="0">'CENIK_XLS'!$AJ$6</definedName>
    <definedName name="SZZP">#REF!</definedName>
    <definedName name="vyhoda1" localSheetId="0">'[2]VOC - Optimalizace cen'!$O$6</definedName>
    <definedName name="vyhoda1">'[1]OPTIMALIZACE'!$P$6</definedName>
    <definedName name="vyhoda2" localSheetId="0">'[2]VOC - Optimalizace cen'!$Q$6</definedName>
    <definedName name="vyhoda2">'[1]OPTIMALIZACE'!$R$6</definedName>
    <definedName name="vyhoda3" localSheetId="0">'[2]VOC - Optimalizace cen'!$S$6</definedName>
    <definedName name="vyhoda3">'[1]OPTIMALIZACE'!$T$6</definedName>
    <definedName name="ZDE">'[3]VOC - Optimalizace cen'!#REF!</definedName>
    <definedName name="zdoprava" localSheetId="0">'[2]VOC - Optimalizace cen'!$W$6</definedName>
    <definedName name="zdoprava">'[1]OPTIMALIZACE'!$X$6</definedName>
    <definedName name="ZDPH" localSheetId="0">'CENIK_XLS'!#REF!</definedName>
    <definedName name="ZDPH">#REF!</definedName>
    <definedName name="ZNdruh1" localSheetId="0">'CENIK_XLS'!$AG$4</definedName>
    <definedName name="ZNdruh1">#REF!</definedName>
    <definedName name="ZNdruh2" localSheetId="0">'CENIK_XLS'!$AH$4</definedName>
    <definedName name="ZNdruh2">#REF!</definedName>
    <definedName name="ZNdruh3" localSheetId="0">'CENIK_XLS'!$AI$4</definedName>
    <definedName name="ZNdruh3">#REF!</definedName>
    <definedName name="zpaleta" localSheetId="0">'[2]VOC - Optimalizace cen'!$AH$6</definedName>
    <definedName name="zpaleta">'[1]OPTIMALIZACE'!$AM$6</definedName>
    <definedName name="ZSdruh1" localSheetId="0">'CENIK_XLS'!$AG$6</definedName>
    <definedName name="ZSdruh1">#REF!</definedName>
    <definedName name="ZSdruh2" localSheetId="0">'CENIK_XLS'!$AH$6</definedName>
    <definedName name="ZSdruh2">#REF!</definedName>
    <definedName name="ZSdruh3" localSheetId="0">'CENIK_XLS'!$AI$6</definedName>
    <definedName name="ZSdruh3">#REF!</definedName>
  </definedNames>
  <calcPr fullCalcOnLoad="1"/>
</workbook>
</file>

<file path=xl/sharedStrings.xml><?xml version="1.0" encoding="utf-8"?>
<sst xmlns="http://schemas.openxmlformats.org/spreadsheetml/2006/main" count="429" uniqueCount="127">
  <si>
    <r>
      <t xml:space="preserve">OPTIMALIZACE </t>
    </r>
    <r>
      <rPr>
        <b/>
        <sz val="11"/>
        <color indexed="12"/>
        <rFont val="Arial"/>
        <family val="2"/>
      </rPr>
      <t>doporučené</t>
    </r>
    <r>
      <rPr>
        <b/>
        <sz val="12"/>
        <color indexed="12"/>
        <rFont val="Arial"/>
        <family val="2"/>
      </rPr>
      <t xml:space="preserve"> MOC </t>
    </r>
    <r>
      <rPr>
        <b/>
        <sz val="11"/>
        <color indexed="12"/>
        <rFont val="Arial"/>
        <family val="2"/>
      </rPr>
      <t>(sleva z ceny RL)</t>
    </r>
  </si>
  <si>
    <t>VELKOOBCHODNÍ cena po RL slevách bez DPH</t>
  </si>
  <si>
    <t>Nákupní rabat po odečtení všech slev</t>
  </si>
  <si>
    <r>
      <rPr>
        <b/>
        <sz val="10"/>
        <color indexed="17"/>
        <rFont val="Arial"/>
        <family val="2"/>
      </rPr>
      <t>VELKOOBCHODNÍ MARŽE</t>
    </r>
    <r>
      <rPr>
        <b/>
        <sz val="10"/>
        <color indexed="17"/>
        <rFont val="Arial"/>
        <family val="2"/>
      </rPr>
      <t xml:space="preserve"> </t>
    </r>
    <r>
      <rPr>
        <b/>
        <sz val="10"/>
        <rFont val="Arial"/>
        <family val="2"/>
      </rPr>
      <t xml:space="preserve">při poskytnutí </t>
    </r>
    <r>
      <rPr>
        <b/>
        <sz val="10"/>
        <color indexed="12"/>
        <rFont val="Arial"/>
        <family val="2"/>
      </rPr>
      <t>DOPORUČENÉ CENY</t>
    </r>
  </si>
  <si>
    <t>Optimalizace DOPORUČENÉ MOC (sleva z CENY RL)</t>
  </si>
  <si>
    <t>Základní velkoobchodní sleva</t>
  </si>
  <si>
    <t>Sleva za zkrácenou platbu</t>
  </si>
  <si>
    <t>Sleva na celé palety</t>
  </si>
  <si>
    <t>Nákupní rabat</t>
  </si>
  <si>
    <r>
      <t xml:space="preserve">ROZDÍL mezi </t>
    </r>
    <r>
      <rPr>
        <b/>
        <sz val="10"/>
        <color indexed="12"/>
        <rFont val="Arial"/>
        <family val="2"/>
      </rPr>
      <t>DOPORUČENOU MOC bez DPH</t>
    </r>
    <r>
      <rPr>
        <b/>
        <sz val="10"/>
        <rFont val="Arial"/>
        <family val="2"/>
      </rPr>
      <t xml:space="preserve"> a </t>
    </r>
    <r>
      <rPr>
        <b/>
        <sz val="10"/>
        <color indexed="17"/>
        <rFont val="Arial"/>
        <family val="2"/>
      </rPr>
      <t>VELKOOBCHODNÍ cenou po RL slevách</t>
    </r>
    <r>
      <rPr>
        <b/>
        <sz val="10"/>
        <color indexed="17"/>
        <rFont val="Arial"/>
        <family val="2"/>
      </rPr>
      <t xml:space="preserve">                         </t>
    </r>
    <r>
      <rPr>
        <b/>
        <sz val="16"/>
        <rFont val="Arial"/>
        <family val="2"/>
      </rPr>
      <t>v Kč</t>
    </r>
  </si>
  <si>
    <r>
      <t xml:space="preserve">ROZDÍL mezi </t>
    </r>
    <r>
      <rPr>
        <b/>
        <sz val="10"/>
        <color indexed="17"/>
        <rFont val="Arial"/>
        <family val="2"/>
      </rPr>
      <t>VELKOOBCHODNÍ cenou po RL slevách</t>
    </r>
    <r>
      <rPr>
        <b/>
        <sz val="10"/>
        <color indexed="17"/>
        <rFont val="Arial"/>
        <family val="2"/>
      </rPr>
      <t xml:space="preserve">                           </t>
    </r>
    <r>
      <rPr>
        <b/>
        <sz val="10"/>
        <rFont val="Arial"/>
        <family val="2"/>
      </rPr>
      <t xml:space="preserve"> ------------------------</t>
    </r>
    <r>
      <rPr>
        <b/>
        <sz val="10"/>
        <color indexed="17"/>
        <rFont val="Arial"/>
        <family val="2"/>
      </rPr>
      <t xml:space="preserve">                           </t>
    </r>
    <r>
      <rPr>
        <b/>
        <sz val="10"/>
        <color indexed="12"/>
        <rFont val="Arial"/>
        <family val="2"/>
      </rPr>
      <t xml:space="preserve">DOPORUČENOU MOC bez DPH                   </t>
    </r>
    <r>
      <rPr>
        <b/>
        <sz val="10"/>
        <color indexed="17"/>
        <rFont val="Arial"/>
        <family val="2"/>
      </rPr>
      <t xml:space="preserve"> </t>
    </r>
    <r>
      <rPr>
        <b/>
        <sz val="16"/>
        <rFont val="Arial"/>
        <family val="2"/>
      </rPr>
      <t>v %</t>
    </r>
  </si>
  <si>
    <t>MARŽE</t>
  </si>
  <si>
    <t>AZ3</t>
  </si>
  <si>
    <t xml:space="preserve"> -</t>
  </si>
  <si>
    <t>Procenta lze individuálně nastavit!</t>
  </si>
  <si>
    <t>Doplnit dle rabatové listiny !</t>
  </si>
  <si>
    <r>
      <t xml:space="preserve">PŘÍRODNÍ VÝROBEK - </t>
    </r>
    <r>
      <rPr>
        <sz val="12"/>
        <rFont val="Arial"/>
        <family val="2"/>
      </rPr>
      <t>může přirozeně změnit zabarvení, vzniklé přebarvení je přírodním procesem. Změny tonace a tolerance tloušťky jsou akceptovány u všech přírodních kamenů, nemají vliv na kvalitu výrobku a dokazují jeho přírodní původ.</t>
    </r>
  </si>
  <si>
    <t>rok</t>
  </si>
  <si>
    <t>měsíc</t>
  </si>
  <si>
    <t>den</t>
  </si>
  <si>
    <t>16-</t>
  </si>
  <si>
    <t>Sleva na položku</t>
  </si>
  <si>
    <t>DEKORAČNÍ BŘIDLICE</t>
  </si>
  <si>
    <t/>
  </si>
  <si>
    <t>Dekorační břidlice - přírodní kámen</t>
  </si>
  <si>
    <t>OBKLAD BŘIDLICE - Ivory Stone Soft 100x400x10mm</t>
  </si>
  <si>
    <t>PAL</t>
  </si>
  <si>
    <t>8</t>
  </si>
  <si>
    <t>m2</t>
  </si>
  <si>
    <t>OBKLAD BŘIDLICE - Snow White Soft 100x400x10mm</t>
  </si>
  <si>
    <t>vnitřní</t>
  </si>
  <si>
    <t>přírodní kámen</t>
  </si>
  <si>
    <t>ne</t>
  </si>
  <si>
    <t>ano</t>
  </si>
  <si>
    <t>10 x 40 cm</t>
  </si>
  <si>
    <t>10 mm</t>
  </si>
  <si>
    <t>0,32</t>
  </si>
  <si>
    <t>32</t>
  </si>
  <si>
    <t>OBKLAD BŘIDLICE - Green Stars Soft 100x400x10mm</t>
  </si>
  <si>
    <t>OBKLAD BŘIDLICE - Black Horse Soft 100x400x10mm</t>
  </si>
  <si>
    <t>OBKLAD BŘIDLICE - Road Grey Soft 100x400x10mm</t>
  </si>
  <si>
    <t>venkovní</t>
  </si>
  <si>
    <t>OBKLAD BŘIDLICE - Black Fire Soft 100x400x10mm</t>
  </si>
  <si>
    <t>Dekorační mozaika - sklo</t>
  </si>
  <si>
    <t>MOZAIKA Carbon Glossy 305x305x7mm</t>
  </si>
  <si>
    <t>sklo</t>
  </si>
  <si>
    <t>30,5 x 30,5 cm</t>
  </si>
  <si>
    <t>7 mm</t>
  </si>
  <si>
    <t>11</t>
  </si>
  <si>
    <t>ks</t>
  </si>
  <si>
    <t>MOZAIKA Metalic Mirror 305x305x7mm</t>
  </si>
  <si>
    <t>MOZAIKA Metalic Square 295x295x7mm</t>
  </si>
  <si>
    <t>29,5 x 29,5 cm</t>
  </si>
  <si>
    <t>MOZAIKA Red Chili 305x305x7mm</t>
  </si>
  <si>
    <t>Dekorační mozaika - sklo/kámen</t>
  </si>
  <si>
    <t>MOZAIKA Arctic White 305x303x8mm</t>
  </si>
  <si>
    <t>sklo / kámen</t>
  </si>
  <si>
    <t>30,3 x 30,5 cm</t>
  </si>
  <si>
    <t>8 mm</t>
  </si>
  <si>
    <t>5</t>
  </si>
  <si>
    <t>MOZAIKA Arctic Grey 305x303x8mm</t>
  </si>
  <si>
    <t>MOZAIKA Arctic Sky 305x305x7mm</t>
  </si>
  <si>
    <t>MOZAIKA Arctic Black 305x303x8mm</t>
  </si>
  <si>
    <t>MOZAIKA Golden Eye 305x303x8mm</t>
  </si>
  <si>
    <t>MOZAIKA Brown Eye 305x303x8mm</t>
  </si>
  <si>
    <t>MOZAIKA Black Eye 305x303x8mm</t>
  </si>
  <si>
    <t>MOZAIKA Ice Grey 305x303x8mm</t>
  </si>
  <si>
    <t>MOZAIKA Ice White 305x303x8mm</t>
  </si>
  <si>
    <t>MOZAIKA Ice Cream 305x303x8mm</t>
  </si>
  <si>
    <t>MOZAIKA Brown Pearl 305x303x8mm</t>
  </si>
  <si>
    <t>MOZAIKA Stick White 300x308x7mm</t>
  </si>
  <si>
    <t>30,0 x 30,8 cm</t>
  </si>
  <si>
    <t>MOZAIKA Stick Black 300x308x7mm</t>
  </si>
  <si>
    <t>Dekorační mozaika - přírodní kámen</t>
  </si>
  <si>
    <t>MOZAIKA Travertyn Beige 305x305x7mm</t>
  </si>
  <si>
    <t>10</t>
  </si>
  <si>
    <t>MOZAIKA Travertyn Grey 305x305x7mm</t>
  </si>
  <si>
    <t>Dekorační mozaika - gresová mozaika</t>
  </si>
  <si>
    <t>MOZAIKA Hexagon Blanco Shine 260x300x4mm</t>
  </si>
  <si>
    <t>obklad</t>
  </si>
  <si>
    <t>26 x 30 cm</t>
  </si>
  <si>
    <t>4 mm</t>
  </si>
  <si>
    <t>23</t>
  </si>
  <si>
    <t>MOZAIKA Hexagon Blanco Mat 260x300x4mm</t>
  </si>
  <si>
    <t>MOZAIKA Hexagon B&amp;W Mat 260x300x4mm</t>
  </si>
  <si>
    <t>MOZAIKA Hexagon Negro Mix 260x300x4mm</t>
  </si>
  <si>
    <t>MOZAIKA Octagon B&amp;W 295x295x5mm</t>
  </si>
  <si>
    <t>5 mm</t>
  </si>
  <si>
    <t>20</t>
  </si>
  <si>
    <t>Dekorační mozaika - aluminium</t>
  </si>
  <si>
    <t>MOZAIKA Inox Square 305x305x8mm</t>
  </si>
  <si>
    <t>ID GRES</t>
  </si>
  <si>
    <t>DRUH</t>
  </si>
  <si>
    <t>NÁZEV SÉRIE</t>
  </si>
  <si>
    <t>NÁZEV POLOŽKY</t>
  </si>
  <si>
    <t>NOVINKA</t>
  </si>
  <si>
    <t>Zvýhodnění zboží</t>
  </si>
  <si>
    <t>Skladem</t>
  </si>
  <si>
    <t>Výroba ukončena</t>
  </si>
  <si>
    <t>Nelze objednat u výrobce</t>
  </si>
  <si>
    <t>Aktualizace ceny od:</t>
  </si>
  <si>
    <t>Určení</t>
  </si>
  <si>
    <t>Druh produktu</t>
  </si>
  <si>
    <t>KALIBRACE</t>
  </si>
  <si>
    <t>MRAZ.</t>
  </si>
  <si>
    <t>OTĚR</t>
  </si>
  <si>
    <t>PROTISKLUZ</t>
  </si>
  <si>
    <t>Rozměr X x Y cm</t>
  </si>
  <si>
    <t>Rozměr Z mm (síla)</t>
  </si>
  <si>
    <t>Ks / BALENÍ</t>
  </si>
  <si>
    <t>MJ / BALENÍ</t>
  </si>
  <si>
    <t>MJ</t>
  </si>
  <si>
    <t>VÁHA                 kg / MJ</t>
  </si>
  <si>
    <t>MJ / PALETA</t>
  </si>
  <si>
    <t>CENA RL bez DPH</t>
  </si>
  <si>
    <t>CENA RL s 21% DPH</t>
  </si>
  <si>
    <t>DOPORUČENÁ MOC bez DPH</t>
  </si>
  <si>
    <t>DOPORUČENÁ MOC s 21% DPH</t>
  </si>
  <si>
    <t>Uvedené ceny se týkají zboží v I. Jakosti.</t>
  </si>
  <si>
    <t>Názvy položek označené černě jsou na objednávku a termín dodání cca. 1 týden.</t>
  </si>
  <si>
    <t>Názvy položek označené modře jsou skladem u firmy Gres.</t>
  </si>
  <si>
    <t>CENÍK 2022</t>
  </si>
  <si>
    <t>Názvy položek označené oranžově se již přestaly vyrábět a jejich dostupnost je na dotázání u firmy Gres.</t>
  </si>
  <si>
    <t>Názvy položek označené červeně jsou do vyprodání skladových zásob u firmy Gres a nelze je již objednat u výrobce.</t>
  </si>
  <si>
    <t>Platný od:</t>
  </si>
  <si>
    <t>Názvy položek takto podbarvené označují snížení/zvýšení ceny nebo cenové zvýhodnění platné od uvedeného data v kolonce "Aktualizace ceny od:"</t>
  </si>
  <si>
    <t>Aktualizace k: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</si>
</sst>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#,##0.00\ [$PLN]"/>
    <numFmt numFmtId="165" formatCode="?0.0&quot;%&quot;"/>
    <numFmt numFmtId="166" formatCode="?0.00&quot;%&quot;"/>
    <numFmt numFmtId="167" formatCode="0?"/>
    <numFmt numFmtId="168" formatCode="yy\-mm"/>
    <numFmt numFmtId="169" formatCode="yy\-mm\-dd"/>
  </numFmts>
  <fonts count="92">
    <font>
      <sz val="10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b/>
      <sz val="10"/>
      <color indexed="17"/>
      <name val="Arial"/>
      <family val="2"/>
    </font>
    <font>
      <b/>
      <sz val="12"/>
      <name val="Arial"/>
      <family val="2"/>
    </font>
    <font>
      <b/>
      <sz val="10"/>
      <color indexed="12"/>
      <name val="Arial"/>
      <family val="2"/>
    </font>
    <font>
      <b/>
      <sz val="11"/>
      <color indexed="12"/>
      <name val="Arial"/>
      <family val="2"/>
    </font>
    <font>
      <b/>
      <sz val="12"/>
      <color indexed="12"/>
      <name val="Arial"/>
      <family val="2"/>
    </font>
    <font>
      <b/>
      <sz val="14"/>
      <name val="Arial"/>
      <family val="2"/>
    </font>
    <font>
      <b/>
      <sz val="26"/>
      <name val="Arial"/>
      <family val="2"/>
    </font>
    <font>
      <b/>
      <sz val="18"/>
      <name val="Arial"/>
      <family val="2"/>
    </font>
    <font>
      <sz val="14"/>
      <name val="Arial"/>
      <family val="2"/>
    </font>
    <font>
      <b/>
      <sz val="36"/>
      <name val="Arial"/>
      <family val="2"/>
    </font>
    <font>
      <b/>
      <i/>
      <sz val="10"/>
      <name val="Arial"/>
      <family val="2"/>
    </font>
    <font>
      <b/>
      <sz val="12"/>
      <color indexed="10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12"/>
      <color indexed="12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30"/>
      <name val="Arial"/>
      <family val="2"/>
    </font>
    <font>
      <u val="single"/>
      <sz val="11"/>
      <color indexed="25"/>
      <name val="Calibri"/>
      <family val="2"/>
    </font>
    <font>
      <b/>
      <sz val="10"/>
      <color indexed="53"/>
      <name val="Arial"/>
      <family val="2"/>
    </font>
    <font>
      <b/>
      <sz val="10"/>
      <color indexed="10"/>
      <name val="Arial"/>
      <family val="2"/>
    </font>
    <font>
      <b/>
      <sz val="14"/>
      <color indexed="17"/>
      <name val="Arial"/>
      <family val="2"/>
    </font>
    <font>
      <b/>
      <i/>
      <sz val="14"/>
      <color indexed="12"/>
      <name val="Calibri"/>
      <family val="2"/>
    </font>
    <font>
      <b/>
      <sz val="14"/>
      <color indexed="17"/>
      <name val="Calibri"/>
      <family val="2"/>
    </font>
    <font>
      <b/>
      <sz val="12"/>
      <color indexed="53"/>
      <name val="Arial"/>
      <family val="2"/>
    </font>
    <font>
      <b/>
      <sz val="18"/>
      <color indexed="17"/>
      <name val="Arial"/>
      <family val="2"/>
    </font>
    <font>
      <b/>
      <sz val="16"/>
      <color indexed="17"/>
      <name val="Arial"/>
      <family val="2"/>
    </font>
    <font>
      <b/>
      <sz val="10"/>
      <color indexed="30"/>
      <name val="Arial"/>
      <family val="2"/>
    </font>
    <font>
      <b/>
      <sz val="12"/>
      <color indexed="36"/>
      <name val="Arial"/>
      <family val="2"/>
    </font>
    <font>
      <b/>
      <sz val="8"/>
      <color indexed="17"/>
      <name val="Arial"/>
      <family val="2"/>
    </font>
    <font>
      <b/>
      <sz val="12"/>
      <color indexed="17"/>
      <name val="Arial"/>
      <family val="2"/>
    </font>
    <font>
      <u val="single"/>
      <sz val="12"/>
      <color indexed="12"/>
      <name val="Arial"/>
      <family val="2"/>
    </font>
    <font>
      <sz val="8"/>
      <name val="Segoe U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  <font>
      <b/>
      <sz val="10"/>
      <color rgb="FF0000FF"/>
      <name val="Arial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  <font>
      <b/>
      <sz val="10"/>
      <color rgb="FF008000"/>
      <name val="Arial"/>
      <family val="2"/>
    </font>
    <font>
      <b/>
      <sz val="12"/>
      <color rgb="FF0000CC"/>
      <name val="Arial"/>
      <family val="2"/>
    </font>
    <font>
      <b/>
      <sz val="12"/>
      <color rgb="FFFF6600"/>
      <name val="Arial"/>
      <family val="2"/>
    </font>
    <font>
      <b/>
      <sz val="18"/>
      <color rgb="FF008000"/>
      <name val="Arial"/>
      <family val="2"/>
    </font>
    <font>
      <b/>
      <sz val="16"/>
      <color rgb="FF008000"/>
      <name val="Arial"/>
      <family val="2"/>
    </font>
    <font>
      <b/>
      <sz val="10"/>
      <color rgb="FF003BC0"/>
      <name val="Arial"/>
      <family val="2"/>
    </font>
    <font>
      <b/>
      <sz val="12"/>
      <color rgb="FFFF0000"/>
      <name val="Arial"/>
      <family val="2"/>
    </font>
    <font>
      <b/>
      <sz val="12"/>
      <color rgb="FF7030A0"/>
      <name val="Arial"/>
      <family val="2"/>
    </font>
    <font>
      <b/>
      <sz val="8"/>
      <color rgb="FF008000"/>
      <name val="Arial"/>
      <family val="2"/>
    </font>
    <font>
      <u val="single"/>
      <sz val="12"/>
      <color rgb="FF0000FF"/>
      <name val="Arial"/>
      <family val="2"/>
    </font>
    <font>
      <b/>
      <sz val="10"/>
      <color rgb="FFFF6600"/>
      <name val="Arial"/>
      <family val="2"/>
    </font>
    <font>
      <b/>
      <sz val="12"/>
      <color rgb="FF0000FF"/>
      <name val="Arial"/>
      <family val="2"/>
    </font>
    <font>
      <b/>
      <sz val="12"/>
      <color rgb="FF008000"/>
      <name val="Arial"/>
      <family val="2"/>
    </font>
    <font>
      <b/>
      <sz val="14"/>
      <color rgb="FF008000"/>
      <name val="Arial"/>
      <family val="2"/>
    </font>
    <font>
      <b/>
      <sz val="14"/>
      <color rgb="FF008000"/>
      <name val="Calibri"/>
      <family val="2"/>
    </font>
    <font>
      <b/>
      <i/>
      <sz val="14"/>
      <color rgb="FF0000F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 style="medium"/>
      <top style="thin"/>
      <bottom style="medium"/>
    </border>
    <border>
      <left/>
      <right style="thin"/>
      <top style="thin"/>
      <bottom style="medium"/>
    </border>
    <border>
      <left/>
      <right/>
      <top style="thin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thick">
        <color rgb="FF7030A0"/>
      </left>
      <right/>
      <top style="thick">
        <color rgb="FF7030A0"/>
      </top>
      <bottom/>
    </border>
    <border>
      <left/>
      <right/>
      <top style="thick">
        <color rgb="FF7030A0"/>
      </top>
      <bottom/>
    </border>
    <border>
      <left/>
      <right style="thick">
        <color rgb="FF7030A0"/>
      </right>
      <top style="thick">
        <color rgb="FF7030A0"/>
      </top>
      <bottom/>
    </border>
    <border>
      <left style="thick">
        <color rgb="FF7030A0"/>
      </left>
      <right/>
      <top/>
      <bottom/>
    </border>
    <border>
      <left/>
      <right style="thick">
        <color rgb="FF7030A0"/>
      </right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thick">
        <color rgb="FF7030A0"/>
      </left>
      <right style="thin"/>
      <top style="thin"/>
      <bottom style="thick">
        <color rgb="FF7030A0"/>
      </bottom>
    </border>
    <border>
      <left style="thin"/>
      <right style="thin"/>
      <top style="thin"/>
      <bottom style="thick">
        <color rgb="FF7030A0"/>
      </bottom>
    </border>
    <border>
      <left style="thin"/>
      <right style="thick">
        <color rgb="FF7030A0"/>
      </right>
      <top style="thin"/>
      <bottom style="thick">
        <color rgb="FF7030A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medium"/>
      <top style="thin"/>
      <bottom style="thin"/>
    </border>
    <border>
      <left/>
      <right style="thin"/>
      <top/>
      <bottom style="thin"/>
    </border>
    <border>
      <left style="medium"/>
      <right style="thin"/>
      <top style="thin"/>
      <bottom style="medium"/>
    </border>
    <border>
      <left/>
      <right/>
      <top style="thin"/>
      <bottom style="medium"/>
    </border>
    <border>
      <left style="thin"/>
      <right/>
      <top style="medium">
        <color rgb="FF008000"/>
      </top>
      <bottom/>
    </border>
    <border>
      <left/>
      <right/>
      <top style="medium">
        <color rgb="FF008000"/>
      </top>
      <bottom/>
    </border>
    <border>
      <left/>
      <right style="medium">
        <color rgb="FF008000"/>
      </right>
      <top style="medium">
        <color rgb="FF008000"/>
      </top>
      <bottom/>
    </border>
    <border>
      <left/>
      <right style="medium">
        <color rgb="FF008000"/>
      </right>
      <top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medium">
        <color rgb="FF0000FF"/>
      </left>
      <right/>
      <top style="thin"/>
      <bottom style="medium">
        <color rgb="FF0000FF"/>
      </bottom>
    </border>
    <border>
      <left/>
      <right/>
      <top style="thin"/>
      <bottom style="medium">
        <color rgb="FF0000FF"/>
      </bottom>
    </border>
    <border>
      <left/>
      <right style="medium">
        <color rgb="FF0000FF"/>
      </right>
      <top style="thin"/>
      <bottom style="medium">
        <color rgb="FF0000FF"/>
      </bottom>
    </border>
    <border>
      <left style="medium">
        <color rgb="FF008000"/>
      </left>
      <right/>
      <top style="thin"/>
      <bottom style="medium">
        <color rgb="FF008000"/>
      </bottom>
    </border>
    <border>
      <left/>
      <right/>
      <top style="thin"/>
      <bottom style="medium">
        <color rgb="FF008000"/>
      </bottom>
    </border>
    <border>
      <left/>
      <right style="medium">
        <color rgb="FF008000"/>
      </right>
      <top style="thin"/>
      <bottom style="medium">
        <color rgb="FF008000"/>
      </bottom>
    </border>
    <border>
      <left style="thin"/>
      <right style="thin"/>
      <top style="thin"/>
      <bottom/>
    </border>
    <border>
      <left style="medium"/>
      <right/>
      <top/>
      <bottom style="thin"/>
    </border>
    <border>
      <left style="medium">
        <color rgb="FF0000FF"/>
      </left>
      <right style="thin"/>
      <top style="medium">
        <color rgb="FF0000FF"/>
      </top>
      <bottom style="thin"/>
    </border>
    <border>
      <left style="medium">
        <color rgb="FF0000FF"/>
      </left>
      <right style="thin"/>
      <top style="thin"/>
      <bottom style="thin"/>
    </border>
    <border>
      <left style="thin"/>
      <right style="thin"/>
      <top style="medium">
        <color rgb="FF0000FF"/>
      </top>
      <bottom style="thin"/>
    </border>
    <border>
      <left style="thin"/>
      <right style="medium">
        <color rgb="FF0000FF"/>
      </right>
      <top style="medium">
        <color rgb="FF0000FF"/>
      </top>
      <bottom style="thin"/>
    </border>
    <border>
      <left style="thin"/>
      <right style="medium">
        <color rgb="FF0000FF"/>
      </right>
      <top style="thin"/>
      <bottom style="thin"/>
    </border>
    <border>
      <left style="medium">
        <color rgb="FF008000"/>
      </left>
      <right style="thin"/>
      <top style="medium">
        <color rgb="FF008000"/>
      </top>
      <bottom style="thin"/>
    </border>
    <border>
      <left style="medium">
        <color rgb="FF008000"/>
      </left>
      <right style="thin"/>
      <top style="thin"/>
      <bottom style="thin"/>
    </border>
    <border>
      <left style="thin"/>
      <right style="thin"/>
      <top style="medium">
        <color rgb="FF008000"/>
      </top>
      <bottom style="thin"/>
    </border>
    <border>
      <left/>
      <right style="thin"/>
      <top style="medium">
        <color rgb="FF008000"/>
      </top>
      <bottom/>
    </border>
    <border>
      <left style="thin"/>
      <right style="thin"/>
      <top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64">
    <xf numFmtId="164" fontId="0" fillId="0" borderId="0">
      <alignment/>
      <protection/>
    </xf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0" borderId="1" applyNumberFormat="0" applyFill="0" applyAlignment="0" applyProtection="0"/>
    <xf numFmtId="43" fontId="54" fillId="0" borderId="0" applyFont="0" applyFill="0" applyBorder="0" applyAlignment="0" applyProtection="0"/>
    <xf numFmtId="41" fontId="54" fillId="0" borderId="0" applyFont="0" applyFill="0" applyBorder="0" applyAlignment="0" applyProtection="0"/>
    <xf numFmtId="164" fontId="56" fillId="0" borderId="0" applyNumberFormat="0" applyFill="0" applyBorder="0" applyAlignment="0" applyProtection="0"/>
    <xf numFmtId="0" fontId="57" fillId="20" borderId="2" applyNumberFormat="0" applyAlignment="0" applyProtection="0"/>
    <xf numFmtId="44" fontId="54" fillId="0" borderId="0" applyFont="0" applyFill="0" applyBorder="0" applyAlignment="0" applyProtection="0"/>
    <xf numFmtId="42" fontId="54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1" borderId="0" applyNumberFormat="0" applyBorder="0" applyAlignment="0" applyProtection="0"/>
    <xf numFmtId="164" fontId="0" fillId="0" borderId="0">
      <alignment/>
      <protection/>
    </xf>
    <xf numFmtId="0" fontId="63" fillId="0" borderId="0" applyNumberFormat="0" applyFill="0" applyBorder="0" applyAlignment="0" applyProtection="0"/>
    <xf numFmtId="0" fontId="54" fillId="22" borderId="6" applyNumberFormat="0" applyFont="0" applyAlignment="0" applyProtection="0"/>
    <xf numFmtId="9" fontId="0" fillId="0" borderId="0" applyFont="0" applyFill="0" applyBorder="0" applyAlignment="0" applyProtection="0"/>
    <xf numFmtId="0" fontId="64" fillId="0" borderId="7" applyNumberFormat="0" applyFill="0" applyAlignment="0" applyProtection="0"/>
    <xf numFmtId="0" fontId="65" fillId="23" borderId="0" applyNumberFormat="0" applyBorder="0" applyAlignment="0" applyProtection="0"/>
    <xf numFmtId="0" fontId="66" fillId="24" borderId="0" applyNumberFormat="0" applyBorder="0" applyAlignment="0" applyProtection="0"/>
    <xf numFmtId="0" fontId="67" fillId="0" borderId="0" applyNumberFormat="0" applyFill="0" applyBorder="0" applyAlignment="0" applyProtection="0"/>
    <xf numFmtId="0" fontId="68" fillId="25" borderId="8" applyNumberFormat="0" applyAlignment="0" applyProtection="0"/>
    <xf numFmtId="0" fontId="69" fillId="26" borderId="8" applyNumberFormat="0" applyAlignment="0" applyProtection="0"/>
    <xf numFmtId="0" fontId="70" fillId="26" borderId="9" applyNumberFormat="0" applyAlignment="0" applyProtection="0"/>
    <xf numFmtId="0" fontId="71" fillId="0" borderId="0" applyNumberFormat="0" applyFill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72" fillId="29" borderId="0" applyNumberFormat="0" applyBorder="0" applyAlignment="0" applyProtection="0"/>
    <xf numFmtId="0" fontId="72" fillId="30" borderId="0" applyNumberFormat="0" applyBorder="0" applyAlignment="0" applyProtection="0"/>
    <xf numFmtId="0" fontId="72" fillId="31" borderId="0" applyNumberFormat="0" applyBorder="0" applyAlignment="0" applyProtection="0"/>
    <xf numFmtId="0" fontId="72" fillId="32" borderId="0" applyNumberFormat="0" applyBorder="0" applyAlignment="0" applyProtection="0"/>
  </cellStyleXfs>
  <cellXfs count="222">
    <xf numFmtId="164" fontId="0" fillId="0" borderId="0" xfId="0" applyAlignment="1">
      <alignment/>
    </xf>
    <xf numFmtId="0" fontId="2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textRotation="90" wrapText="1"/>
    </xf>
    <xf numFmtId="0" fontId="4" fillId="33" borderId="10" xfId="0" applyNumberFormat="1" applyFont="1" applyFill="1" applyBorder="1" applyAlignment="1">
      <alignment horizontal="left" vertical="center" wrapText="1" indent="1"/>
    </xf>
    <xf numFmtId="0" fontId="5" fillId="33" borderId="10" xfId="0" applyNumberFormat="1" applyFont="1" applyFill="1" applyBorder="1" applyAlignment="1">
      <alignment horizontal="center" vertical="center" textRotation="90" wrapText="1"/>
    </xf>
    <xf numFmtId="0" fontId="6" fillId="33" borderId="10" xfId="0" applyNumberFormat="1" applyFont="1" applyFill="1" applyBorder="1" applyAlignment="1">
      <alignment horizontal="center" vertical="center" textRotation="90" wrapText="1"/>
    </xf>
    <xf numFmtId="0" fontId="73" fillId="33" borderId="10" xfId="0" applyNumberFormat="1" applyFont="1" applyFill="1" applyBorder="1" applyAlignment="1">
      <alignment horizontal="center" vertical="center" textRotation="90" wrapText="1"/>
    </xf>
    <xf numFmtId="0" fontId="74" fillId="33" borderId="10" xfId="0" applyNumberFormat="1" applyFont="1" applyFill="1" applyBorder="1" applyAlignment="1">
      <alignment horizontal="center" vertical="center" textRotation="90" wrapText="1"/>
    </xf>
    <xf numFmtId="0" fontId="75" fillId="33" borderId="10" xfId="0" applyNumberFormat="1" applyFont="1" applyFill="1" applyBorder="1" applyAlignment="1">
      <alignment horizontal="center" vertical="center" textRotation="90" wrapText="1"/>
    </xf>
    <xf numFmtId="0" fontId="76" fillId="33" borderId="10" xfId="0" applyNumberFormat="1" applyFont="1" applyFill="1" applyBorder="1" applyAlignment="1">
      <alignment horizontal="center" vertical="center" textRotation="90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center" vertical="center" wrapText="1"/>
    </xf>
    <xf numFmtId="2" fontId="2" fillId="33" borderId="11" xfId="0" applyNumberFormat="1" applyFont="1" applyFill="1" applyBorder="1" applyAlignment="1">
      <alignment horizontal="center" vertical="center" wrapText="1"/>
    </xf>
    <xf numFmtId="0" fontId="2" fillId="33" borderId="12" xfId="0" applyNumberFormat="1" applyFont="1" applyFill="1" applyBorder="1" applyAlignment="1">
      <alignment horizontal="center" vertical="center" wrapText="1"/>
    </xf>
    <xf numFmtId="0" fontId="2" fillId="33" borderId="13" xfId="0" applyNumberFormat="1" applyFont="1" applyFill="1" applyBorder="1" applyAlignment="1">
      <alignment horizontal="center" vertical="center" wrapText="1"/>
    </xf>
    <xf numFmtId="0" fontId="9" fillId="33" borderId="10" xfId="0" applyNumberFormat="1" applyFont="1" applyFill="1" applyBorder="1" applyAlignment="1">
      <alignment horizontal="center" vertical="center" wrapText="1"/>
    </xf>
    <xf numFmtId="0" fontId="0" fillId="34" borderId="14" xfId="46" applyNumberFormat="1" applyFill="1" applyBorder="1" applyProtection="1">
      <alignment/>
      <protection hidden="1"/>
    </xf>
    <xf numFmtId="0" fontId="2" fillId="34" borderId="14" xfId="46" applyNumberFormat="1" applyFont="1" applyFill="1" applyBorder="1" applyAlignment="1" applyProtection="1">
      <alignment vertical="center" wrapText="1"/>
      <protection hidden="1"/>
    </xf>
    <xf numFmtId="0" fontId="0" fillId="35" borderId="0" xfId="46" applyNumberFormat="1" applyFill="1">
      <alignment/>
      <protection/>
    </xf>
    <xf numFmtId="2" fontId="0" fillId="35" borderId="0" xfId="46" applyNumberFormat="1" applyFill="1" applyAlignment="1">
      <alignment horizontal="right" indent="1"/>
      <protection/>
    </xf>
    <xf numFmtId="0" fontId="0" fillId="35" borderId="0" xfId="46" applyNumberFormat="1" applyFill="1" applyAlignment="1">
      <alignment horizontal="center" vertical="center"/>
      <protection/>
    </xf>
    <xf numFmtId="0" fontId="2" fillId="35" borderId="0" xfId="46" applyNumberFormat="1" applyFont="1" applyFill="1" applyAlignment="1" applyProtection="1">
      <alignment horizontal="center" vertical="center" wrapText="1"/>
      <protection hidden="1"/>
    </xf>
    <xf numFmtId="0" fontId="2" fillId="35" borderId="0" xfId="46" applyNumberFormat="1" applyFont="1" applyFill="1" applyAlignment="1" applyProtection="1">
      <alignment horizontal="center" vertical="center" textRotation="90" wrapText="1"/>
      <protection hidden="1"/>
    </xf>
    <xf numFmtId="0" fontId="6" fillId="35" borderId="0" xfId="46" applyNumberFormat="1" applyFont="1" applyFill="1" applyAlignment="1" applyProtection="1">
      <alignment horizontal="center" vertical="center" textRotation="90" wrapText="1"/>
      <protection hidden="1"/>
    </xf>
    <xf numFmtId="0" fontId="2" fillId="35" borderId="15" xfId="46" applyNumberFormat="1" applyFont="1" applyFill="1" applyBorder="1" applyAlignment="1" applyProtection="1">
      <alignment horizontal="center" vertical="center" wrapText="1"/>
      <protection hidden="1"/>
    </xf>
    <xf numFmtId="2" fontId="2" fillId="35" borderId="0" xfId="46" applyNumberFormat="1" applyFont="1" applyFill="1" applyAlignment="1" applyProtection="1">
      <alignment horizontal="center" vertical="center" wrapText="1"/>
      <protection hidden="1"/>
    </xf>
    <xf numFmtId="2" fontId="9" fillId="35" borderId="0" xfId="46" applyNumberFormat="1" applyFont="1" applyFill="1" applyAlignment="1" applyProtection="1">
      <alignment horizontal="center" vertical="center" wrapText="1"/>
      <protection hidden="1"/>
    </xf>
    <xf numFmtId="0" fontId="0" fillId="35" borderId="0" xfId="46" applyNumberFormat="1" applyFill="1" applyProtection="1">
      <alignment/>
      <protection hidden="1"/>
    </xf>
    <xf numFmtId="0" fontId="2" fillId="35" borderId="0" xfId="46" applyNumberFormat="1" applyFont="1" applyFill="1" applyAlignment="1" applyProtection="1">
      <alignment vertical="center" wrapText="1"/>
      <protection hidden="1"/>
    </xf>
    <xf numFmtId="0" fontId="7" fillId="35" borderId="0" xfId="46" applyNumberFormat="1" applyFont="1" applyFill="1" applyAlignment="1" applyProtection="1">
      <alignment horizontal="center" vertical="center" wrapText="1"/>
      <protection hidden="1"/>
    </xf>
    <xf numFmtId="0" fontId="2" fillId="34" borderId="0" xfId="46" applyNumberFormat="1" applyFont="1" applyFill="1" applyAlignment="1" applyProtection="1">
      <alignment vertical="center" wrapText="1"/>
      <protection hidden="1"/>
    </xf>
    <xf numFmtId="0" fontId="0" fillId="35" borderId="0" xfId="46" applyNumberFormat="1" applyFill="1" applyAlignment="1">
      <alignment horizontal="center" vertical="center" wrapText="1"/>
      <protection/>
    </xf>
    <xf numFmtId="0" fontId="13" fillId="35" borderId="0" xfId="46" applyNumberFormat="1" applyFont="1" applyFill="1" applyAlignment="1">
      <alignment vertical="center" wrapText="1"/>
      <protection/>
    </xf>
    <xf numFmtId="0" fontId="14" fillId="35" borderId="0" xfId="46" applyNumberFormat="1" applyFont="1" applyFill="1" applyAlignment="1">
      <alignment vertical="center" wrapText="1"/>
      <protection/>
    </xf>
    <xf numFmtId="0" fontId="3" fillId="35" borderId="0" xfId="46" applyNumberFormat="1" applyFont="1" applyFill="1" applyAlignment="1">
      <alignment vertical="center" wrapText="1"/>
      <protection/>
    </xf>
    <xf numFmtId="0" fontId="3" fillId="35" borderId="15" xfId="46" applyNumberFormat="1" applyFont="1" applyFill="1" applyBorder="1" applyAlignment="1">
      <alignment vertical="center" wrapText="1"/>
      <protection/>
    </xf>
    <xf numFmtId="2" fontId="3" fillId="35" borderId="0" xfId="46" applyNumberFormat="1" applyFont="1" applyFill="1" applyAlignment="1">
      <alignment vertical="center" wrapText="1"/>
      <protection/>
    </xf>
    <xf numFmtId="2" fontId="14" fillId="35" borderId="0" xfId="46" applyNumberFormat="1" applyFont="1" applyFill="1" applyAlignment="1">
      <alignment vertical="center" wrapText="1"/>
      <protection/>
    </xf>
    <xf numFmtId="0" fontId="0" fillId="34" borderId="0" xfId="46" applyNumberFormat="1" applyFill="1">
      <alignment/>
      <protection/>
    </xf>
    <xf numFmtId="0" fontId="8" fillId="35" borderId="0" xfId="46" applyNumberFormat="1" applyFont="1" applyFill="1" applyAlignment="1" applyProtection="1">
      <alignment vertical="center"/>
      <protection hidden="1"/>
    </xf>
    <xf numFmtId="0" fontId="15" fillId="35" borderId="0" xfId="46" applyNumberFormat="1" applyFont="1" applyFill="1" applyAlignment="1">
      <alignment vertical="center" wrapText="1"/>
      <protection/>
    </xf>
    <xf numFmtId="0" fontId="15" fillId="35" borderId="15" xfId="46" applyNumberFormat="1" applyFont="1" applyFill="1" applyBorder="1" applyAlignment="1">
      <alignment vertical="center" wrapText="1"/>
      <protection/>
    </xf>
    <xf numFmtId="2" fontId="15" fillId="35" borderId="0" xfId="46" applyNumberFormat="1" applyFont="1" applyFill="1" applyAlignment="1">
      <alignment vertical="center" wrapText="1"/>
      <protection/>
    </xf>
    <xf numFmtId="0" fontId="15" fillId="35" borderId="0" xfId="46" applyNumberFormat="1" applyFont="1" applyFill="1" applyAlignment="1">
      <alignment horizontal="center" vertical="center" wrapText="1"/>
      <protection/>
    </xf>
    <xf numFmtId="0" fontId="15" fillId="35" borderId="16" xfId="46" applyNumberFormat="1" applyFont="1" applyFill="1" applyBorder="1" applyAlignment="1">
      <alignment horizontal="center" vertical="center" wrapText="1"/>
      <protection/>
    </xf>
    <xf numFmtId="0" fontId="15" fillId="35" borderId="15" xfId="46" applyNumberFormat="1" applyFont="1" applyFill="1" applyBorder="1" applyAlignment="1">
      <alignment horizontal="center" vertical="center" wrapText="1"/>
      <protection/>
    </xf>
    <xf numFmtId="2" fontId="15" fillId="35" borderId="0" xfId="46" applyNumberFormat="1" applyFont="1" applyFill="1" applyAlignment="1">
      <alignment horizontal="center" vertical="center" wrapText="1"/>
      <protection/>
    </xf>
    <xf numFmtId="0" fontId="77" fillId="35" borderId="0" xfId="46" applyNumberFormat="1" applyFont="1" applyFill="1" applyAlignment="1" applyProtection="1">
      <alignment vertical="center"/>
      <protection hidden="1"/>
    </xf>
    <xf numFmtId="0" fontId="16" fillId="35" borderId="0" xfId="46" applyNumberFormat="1" applyFont="1" applyFill="1" applyAlignment="1" applyProtection="1">
      <alignment vertical="center"/>
      <protection hidden="1"/>
    </xf>
    <xf numFmtId="0" fontId="16" fillId="35" borderId="17" xfId="46" applyNumberFormat="1" applyFont="1" applyFill="1" applyBorder="1" applyAlignment="1" applyProtection="1">
      <alignment vertical="center"/>
      <protection hidden="1"/>
    </xf>
    <xf numFmtId="0" fontId="16" fillId="35" borderId="18" xfId="46" applyNumberFormat="1" applyFont="1" applyFill="1" applyBorder="1" applyAlignment="1" applyProtection="1">
      <alignment vertical="center"/>
      <protection hidden="1"/>
    </xf>
    <xf numFmtId="0" fontId="14" fillId="35" borderId="0" xfId="0" applyNumberFormat="1" applyFont="1" applyFill="1" applyAlignment="1">
      <alignment wrapText="1"/>
    </xf>
    <xf numFmtId="14" fontId="14" fillId="35" borderId="0" xfId="0" applyNumberFormat="1" applyFont="1" applyFill="1" applyAlignment="1">
      <alignment wrapText="1"/>
    </xf>
    <xf numFmtId="2" fontId="5" fillId="35" borderId="0" xfId="46" applyNumberFormat="1" applyFont="1" applyFill="1" applyAlignment="1">
      <alignment vertical="center"/>
      <protection/>
    </xf>
    <xf numFmtId="0" fontId="78" fillId="35" borderId="0" xfId="46" applyNumberFormat="1" applyFont="1" applyFill="1" applyAlignment="1" applyProtection="1">
      <alignment vertical="center"/>
      <protection hidden="1"/>
    </xf>
    <xf numFmtId="2" fontId="3" fillId="35" borderId="0" xfId="46" applyNumberFormat="1" applyFont="1" applyFill="1" applyAlignment="1" applyProtection="1">
      <alignment vertical="center"/>
      <protection hidden="1"/>
    </xf>
    <xf numFmtId="0" fontId="18" fillId="35" borderId="0" xfId="46" applyNumberFormat="1" applyFont="1" applyFill="1" applyAlignment="1" applyProtection="1">
      <alignment vertical="center"/>
      <protection hidden="1"/>
    </xf>
    <xf numFmtId="0" fontId="14" fillId="35" borderId="0" xfId="46" applyNumberFormat="1" applyFont="1" applyFill="1" applyProtection="1">
      <alignment/>
      <protection hidden="1"/>
    </xf>
    <xf numFmtId="0" fontId="79" fillId="35" borderId="0" xfId="0" applyNumberFormat="1" applyFont="1" applyFill="1" applyAlignment="1">
      <alignment wrapText="1"/>
    </xf>
    <xf numFmtId="14" fontId="79" fillId="35" borderId="0" xfId="0" applyNumberFormat="1" applyFont="1" applyFill="1" applyAlignment="1">
      <alignment wrapText="1"/>
    </xf>
    <xf numFmtId="0" fontId="0" fillId="0" borderId="0" xfId="46" applyNumberFormat="1">
      <alignment/>
      <protection/>
    </xf>
    <xf numFmtId="0" fontId="8" fillId="36" borderId="0" xfId="0" applyNumberFormat="1" applyFont="1" applyFill="1" applyAlignment="1">
      <alignment vertical="center"/>
    </xf>
    <xf numFmtId="0" fontId="8" fillId="35" borderId="0" xfId="0" applyNumberFormat="1" applyFont="1" applyFill="1" applyAlignment="1">
      <alignment vertical="center"/>
    </xf>
    <xf numFmtId="2" fontId="80" fillId="35" borderId="0" xfId="0" applyNumberFormat="1" applyFont="1" applyFill="1" applyAlignment="1">
      <alignment vertical="center" wrapText="1"/>
    </xf>
    <xf numFmtId="0" fontId="81" fillId="35" borderId="0" xfId="46" applyNumberFormat="1" applyFont="1" applyFill="1" applyAlignment="1">
      <alignment horizontal="center" vertical="center" wrapText="1"/>
      <protection/>
    </xf>
    <xf numFmtId="0" fontId="82" fillId="35" borderId="0" xfId="46" applyNumberFormat="1" applyFont="1" applyFill="1" applyAlignment="1">
      <alignment horizontal="center" vertical="center"/>
      <protection/>
    </xf>
    <xf numFmtId="0" fontId="8" fillId="35" borderId="0" xfId="0" applyNumberFormat="1" applyFont="1" applyFill="1" applyAlignment="1">
      <alignment horizontal="left" vertical="center" indent="1"/>
    </xf>
    <xf numFmtId="0" fontId="79" fillId="35" borderId="0" xfId="0" applyNumberFormat="1" applyFont="1" applyFill="1" applyAlignment="1">
      <alignment vertical="top" wrapText="1"/>
    </xf>
    <xf numFmtId="0" fontId="79" fillId="35" borderId="18" xfId="0" applyNumberFormat="1" applyFont="1" applyFill="1" applyBorder="1" applyAlignment="1">
      <alignment vertical="top" wrapText="1"/>
    </xf>
    <xf numFmtId="0" fontId="79" fillId="35" borderId="19" xfId="0" applyNumberFormat="1" applyFont="1" applyFill="1" applyBorder="1" applyAlignment="1">
      <alignment vertical="top" wrapText="1"/>
    </xf>
    <xf numFmtId="14" fontId="79" fillId="35" borderId="0" xfId="0" applyNumberFormat="1" applyFont="1" applyFill="1" applyAlignment="1">
      <alignment vertical="top" wrapText="1"/>
    </xf>
    <xf numFmtId="14" fontId="79" fillId="35" borderId="15" xfId="0" applyNumberFormat="1" applyFont="1" applyFill="1" applyBorder="1" applyAlignment="1">
      <alignment vertical="top" wrapText="1"/>
    </xf>
    <xf numFmtId="2" fontId="19" fillId="35" borderId="0" xfId="46" applyNumberFormat="1" applyFont="1" applyFill="1" applyAlignment="1" applyProtection="1">
      <alignment vertical="center"/>
      <protection hidden="1"/>
    </xf>
    <xf numFmtId="0" fontId="79" fillId="35" borderId="20" xfId="0" applyNumberFormat="1" applyFont="1" applyFill="1" applyBorder="1" applyAlignment="1">
      <alignment vertical="top" wrapText="1"/>
    </xf>
    <xf numFmtId="0" fontId="18" fillId="35" borderId="0" xfId="46" applyNumberFormat="1" applyFont="1" applyFill="1" applyAlignment="1" applyProtection="1">
      <alignment horizontal="left" vertical="center" indent="1"/>
      <protection hidden="1"/>
    </xf>
    <xf numFmtId="0" fontId="83" fillId="35" borderId="21" xfId="46" applyNumberFormat="1" applyFont="1" applyFill="1" applyBorder="1" applyAlignment="1" applyProtection="1">
      <alignment horizontal="center" vertical="center"/>
      <protection hidden="1"/>
    </xf>
    <xf numFmtId="0" fontId="83" fillId="35" borderId="22" xfId="46" applyNumberFormat="1" applyFont="1" applyFill="1" applyBorder="1" applyAlignment="1" applyProtection="1">
      <alignment horizontal="center" vertical="center"/>
      <protection hidden="1"/>
    </xf>
    <xf numFmtId="0" fontId="83" fillId="35" borderId="23" xfId="46" applyNumberFormat="1" applyFont="1" applyFill="1" applyBorder="1" applyAlignment="1" applyProtection="1">
      <alignment horizontal="center" vertical="center"/>
      <protection hidden="1"/>
    </xf>
    <xf numFmtId="0" fontId="83" fillId="35" borderId="24" xfId="46" applyNumberFormat="1" applyFont="1" applyFill="1" applyBorder="1" applyAlignment="1" applyProtection="1">
      <alignment horizontal="center" vertical="center"/>
      <protection hidden="1"/>
    </xf>
    <xf numFmtId="167" fontId="83" fillId="35" borderId="0" xfId="46" applyNumberFormat="1" applyFont="1" applyFill="1" applyAlignment="1" applyProtection="1">
      <alignment horizontal="center" vertical="center"/>
      <protection hidden="1"/>
    </xf>
    <xf numFmtId="0" fontId="83" fillId="35" borderId="25" xfId="46" applyNumberFormat="1" applyFont="1" applyFill="1" applyBorder="1" applyAlignment="1" applyProtection="1">
      <alignment horizontal="center" vertical="center"/>
      <protection hidden="1"/>
    </xf>
    <xf numFmtId="2" fontId="12" fillId="35" borderId="0" xfId="46" applyNumberFormat="1" applyFont="1" applyFill="1" applyAlignment="1" applyProtection="1">
      <alignment horizontal="center" vertical="center"/>
      <protection hidden="1"/>
    </xf>
    <xf numFmtId="0" fontId="18" fillId="35" borderId="0" xfId="46" applyNumberFormat="1" applyFont="1" applyFill="1" applyAlignment="1">
      <alignment horizontal="left" vertical="center"/>
      <protection/>
    </xf>
    <xf numFmtId="0" fontId="18" fillId="35" borderId="24" xfId="46" applyNumberFormat="1" applyFont="1" applyFill="1" applyBorder="1" applyAlignment="1">
      <alignment horizontal="left" vertical="center"/>
      <protection/>
    </xf>
    <xf numFmtId="0" fontId="18" fillId="35" borderId="23" xfId="46" applyNumberFormat="1" applyFont="1" applyFill="1" applyBorder="1" applyAlignment="1">
      <alignment horizontal="left" vertical="center"/>
      <protection/>
    </xf>
    <xf numFmtId="0" fontId="79" fillId="35" borderId="26" xfId="0" applyNumberFormat="1" applyFont="1" applyFill="1" applyBorder="1" applyAlignment="1">
      <alignment vertical="center" wrapText="1"/>
    </xf>
    <xf numFmtId="14" fontId="79" fillId="35" borderId="26" xfId="0" applyNumberFormat="1" applyFont="1" applyFill="1" applyBorder="1" applyAlignment="1">
      <alignment vertical="center" wrapText="1"/>
    </xf>
    <xf numFmtId="14" fontId="79" fillId="35" borderId="27" xfId="0" applyNumberFormat="1" applyFont="1" applyFill="1" applyBorder="1" applyAlignment="1">
      <alignment vertical="center" wrapText="1"/>
    </xf>
    <xf numFmtId="2" fontId="0" fillId="35" borderId="0" xfId="46" applyNumberFormat="1" applyFill="1">
      <alignment/>
      <protection/>
    </xf>
    <xf numFmtId="0" fontId="6" fillId="33" borderId="11" xfId="0" applyNumberFormat="1" applyFont="1" applyFill="1" applyBorder="1" applyAlignment="1">
      <alignment horizontal="center" vertical="center" textRotation="90" wrapText="1"/>
    </xf>
    <xf numFmtId="0" fontId="73" fillId="33" borderId="28" xfId="0" applyNumberFormat="1" applyFont="1" applyFill="1" applyBorder="1" applyAlignment="1">
      <alignment horizontal="center" vertical="center" textRotation="90" wrapText="1"/>
    </xf>
    <xf numFmtId="0" fontId="74" fillId="33" borderId="29" xfId="0" applyNumberFormat="1" applyFont="1" applyFill="1" applyBorder="1" applyAlignment="1">
      <alignment horizontal="center" vertical="center" textRotation="90" wrapText="1"/>
    </xf>
    <xf numFmtId="0" fontId="75" fillId="33" borderId="29" xfId="0" applyNumberFormat="1" applyFont="1" applyFill="1" applyBorder="1" applyAlignment="1">
      <alignment horizontal="center" vertical="center" textRotation="90" wrapText="1"/>
    </xf>
    <xf numFmtId="0" fontId="76" fillId="33" borderId="30" xfId="0" applyNumberFormat="1" applyFont="1" applyFill="1" applyBorder="1" applyAlignment="1">
      <alignment horizontal="center" vertical="center" textRotation="90" wrapText="1"/>
    </xf>
    <xf numFmtId="0" fontId="5" fillId="33" borderId="13" xfId="0" applyNumberFormat="1" applyFont="1" applyFill="1" applyBorder="1" applyAlignment="1">
      <alignment horizontal="center" vertical="center" wrapText="1"/>
    </xf>
    <xf numFmtId="0" fontId="0" fillId="34" borderId="0" xfId="46" applyNumberFormat="1" applyFill="1" applyProtection="1">
      <alignment/>
      <protection hidden="1"/>
    </xf>
    <xf numFmtId="0" fontId="2" fillId="33" borderId="31" xfId="0" applyNumberFormat="1" applyFont="1" applyFill="1" applyBorder="1" applyAlignment="1">
      <alignment horizontal="center" vertical="center" wrapText="1"/>
    </xf>
    <xf numFmtId="0" fontId="5" fillId="33" borderId="32" xfId="0" applyNumberFormat="1" applyFont="1" applyFill="1" applyBorder="1" applyAlignment="1">
      <alignment horizontal="center" vertical="center" textRotation="90" wrapText="1"/>
    </xf>
    <xf numFmtId="0" fontId="12" fillId="33" borderId="32" xfId="0" applyNumberFormat="1" applyFont="1" applyFill="1" applyBorder="1" applyAlignment="1">
      <alignment horizontal="left" vertical="center" wrapText="1" indent="1"/>
    </xf>
    <xf numFmtId="0" fontId="12" fillId="33" borderId="32" xfId="0" applyNumberFormat="1" applyFont="1" applyFill="1" applyBorder="1" applyAlignment="1">
      <alignment vertical="center" wrapText="1"/>
    </xf>
    <xf numFmtId="0" fontId="6" fillId="33" borderId="32" xfId="0" applyNumberFormat="1" applyFont="1" applyFill="1" applyBorder="1" applyAlignment="1">
      <alignment horizontal="center" vertical="center" textRotation="90" wrapText="1"/>
    </xf>
    <xf numFmtId="168" fontId="6" fillId="33" borderId="32" xfId="0" applyNumberFormat="1" applyFont="1" applyFill="1" applyBorder="1" applyAlignment="1">
      <alignment horizontal="center" vertical="center" textRotation="90" wrapText="1"/>
    </xf>
    <xf numFmtId="169" fontId="84" fillId="33" borderId="32" xfId="0" applyNumberFormat="1" applyFont="1" applyFill="1" applyBorder="1" applyAlignment="1">
      <alignment horizontal="center" vertical="center" textRotation="90" wrapText="1"/>
    </xf>
    <xf numFmtId="0" fontId="6" fillId="33" borderId="32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center" vertical="center" wrapText="1"/>
    </xf>
    <xf numFmtId="0" fontId="2" fillId="33" borderId="32" xfId="0" applyNumberFormat="1" applyFont="1" applyFill="1" applyBorder="1" applyAlignment="1">
      <alignment horizontal="right" vertical="center" wrapText="1"/>
    </xf>
    <xf numFmtId="2" fontId="20" fillId="33" borderId="26" xfId="0" applyNumberFormat="1" applyFont="1" applyFill="1" applyBorder="1" applyAlignment="1">
      <alignment horizontal="right" vertical="center" indent="1"/>
    </xf>
    <xf numFmtId="0" fontId="2" fillId="33" borderId="33" xfId="0" applyNumberFormat="1" applyFont="1" applyFill="1" applyBorder="1" applyAlignment="1">
      <alignment horizontal="center" vertical="center" wrapText="1"/>
    </xf>
    <xf numFmtId="0" fontId="2" fillId="33" borderId="34" xfId="0" applyNumberFormat="1" applyFont="1" applyFill="1" applyBorder="1" applyAlignment="1">
      <alignment horizontal="center" vertical="center" wrapText="1"/>
    </xf>
    <xf numFmtId="2" fontId="21" fillId="0" borderId="34" xfId="46" applyNumberFormat="1" applyFont="1" applyBorder="1" applyAlignment="1" applyProtection="1">
      <alignment horizontal="right" vertical="center" wrapText="1" indent="2"/>
      <protection hidden="1"/>
    </xf>
    <xf numFmtId="1" fontId="11" fillId="0" borderId="34" xfId="46" applyNumberFormat="1" applyFont="1" applyBorder="1" applyAlignment="1" applyProtection="1">
      <alignment horizontal="right" vertical="center" wrapText="1" indent="2"/>
      <protection hidden="1"/>
    </xf>
    <xf numFmtId="0" fontId="0" fillId="34" borderId="0" xfId="46" applyNumberFormat="1" applyFill="1" applyAlignment="1" applyProtection="1">
      <alignment horizontal="right" vertical="center" indent="2"/>
      <protection hidden="1"/>
    </xf>
    <xf numFmtId="2" fontId="8" fillId="0" borderId="34" xfId="46" applyNumberFormat="1" applyFont="1" applyBorder="1" applyAlignment="1" applyProtection="1">
      <alignment horizontal="right" vertical="center" indent="2"/>
      <protection hidden="1"/>
    </xf>
    <xf numFmtId="10" fontId="8" fillId="0" borderId="34" xfId="49" applyNumberFormat="1" applyFont="1" applyFill="1" applyBorder="1" applyAlignment="1" applyProtection="1">
      <alignment horizontal="right" vertical="center" indent="2"/>
      <protection hidden="1"/>
    </xf>
    <xf numFmtId="2" fontId="20" fillId="0" borderId="31" xfId="46" applyNumberFormat="1" applyFont="1" applyBorder="1" applyAlignment="1" applyProtection="1">
      <alignment horizontal="right" vertical="center" indent="1"/>
      <protection hidden="1"/>
    </xf>
    <xf numFmtId="0" fontId="0" fillId="0" borderId="35" xfId="46" applyNumberFormat="1" applyBorder="1" applyAlignment="1" applyProtection="1">
      <alignment horizontal="center" vertical="center"/>
      <protection hidden="1"/>
    </xf>
    <xf numFmtId="2" fontId="20" fillId="0" borderId="35" xfId="46" applyNumberFormat="1" applyFont="1" applyBorder="1" applyAlignment="1" applyProtection="1">
      <alignment horizontal="right" vertical="center" indent="1"/>
      <protection hidden="1"/>
    </xf>
    <xf numFmtId="0" fontId="0" fillId="0" borderId="31" xfId="46" applyNumberFormat="1" applyBorder="1" applyAlignment="1" applyProtection="1">
      <alignment horizontal="center" vertical="center"/>
      <protection hidden="1"/>
    </xf>
    <xf numFmtId="0" fontId="0" fillId="0" borderId="35" xfId="0" applyNumberFormat="1" applyBorder="1" applyAlignment="1">
      <alignment horizontal="center" vertical="center"/>
    </xf>
    <xf numFmtId="0" fontId="2" fillId="0" borderId="35" xfId="0" applyNumberFormat="1" applyFont="1" applyBorder="1" applyAlignment="1">
      <alignment horizontal="center" vertical="center"/>
    </xf>
    <xf numFmtId="164" fontId="85" fillId="0" borderId="35" xfId="36" applyFont="1" applyBorder="1" applyAlignment="1">
      <alignment horizontal="left" vertical="center" indent="1"/>
    </xf>
    <xf numFmtId="0" fontId="20" fillId="35" borderId="36" xfId="0" applyNumberFormat="1" applyFont="1" applyFill="1" applyBorder="1" applyAlignment="1">
      <alignment horizontal="left" vertical="center" indent="1"/>
    </xf>
    <xf numFmtId="0" fontId="0" fillId="0" borderId="36" xfId="0" applyNumberFormat="1" applyFont="1" applyBorder="1" applyAlignment="1">
      <alignment horizontal="center" vertical="center"/>
    </xf>
    <xf numFmtId="168" fontId="73" fillId="0" borderId="36" xfId="0" applyNumberFormat="1" applyFont="1" applyBorder="1" applyAlignment="1">
      <alignment horizontal="center" vertical="center"/>
    </xf>
    <xf numFmtId="168" fontId="86" fillId="0" borderId="36" xfId="0" applyNumberFormat="1" applyFont="1" applyBorder="1" applyAlignment="1">
      <alignment horizontal="center" vertical="center"/>
    </xf>
    <xf numFmtId="168" fontId="75" fillId="0" borderId="36" xfId="0" applyNumberFormat="1" applyFont="1" applyBorder="1" applyAlignment="1">
      <alignment horizontal="center" vertical="center"/>
    </xf>
    <xf numFmtId="169" fontId="76" fillId="0" borderId="36" xfId="0" applyNumberFormat="1" applyFont="1" applyBorder="1" applyAlignment="1">
      <alignment horizontal="center" vertical="center"/>
    </xf>
    <xf numFmtId="0" fontId="0" fillId="0" borderId="35" xfId="0" applyNumberFormat="1" applyFont="1" applyBorder="1" applyAlignment="1">
      <alignment horizontal="center" vertical="center"/>
    </xf>
    <xf numFmtId="0" fontId="0" fillId="0" borderId="26" xfId="0" applyNumberFormat="1" applyFont="1" applyBorder="1" applyAlignment="1">
      <alignment horizontal="center" vertical="center"/>
    </xf>
    <xf numFmtId="0" fontId="20" fillId="0" borderId="35" xfId="0" applyNumberFormat="1" applyFont="1" applyBorder="1" applyAlignment="1">
      <alignment horizontal="center" vertical="center"/>
    </xf>
    <xf numFmtId="0" fontId="20" fillId="0" borderId="35" xfId="0" applyNumberFormat="1" applyFont="1" applyBorder="1" applyAlignment="1">
      <alignment horizontal="right" vertical="center"/>
    </xf>
    <xf numFmtId="2" fontId="20" fillId="0" borderId="26" xfId="0" applyNumberFormat="1" applyFont="1" applyBorder="1" applyAlignment="1">
      <alignment horizontal="right" vertical="center" indent="1"/>
    </xf>
    <xf numFmtId="0" fontId="20" fillId="0" borderId="37" xfId="0" applyNumberFormat="1" applyFont="1" applyBorder="1" applyAlignment="1">
      <alignment horizontal="center" vertical="center"/>
    </xf>
    <xf numFmtId="4" fontId="20" fillId="0" borderId="32" xfId="0" applyNumberFormat="1" applyFont="1" applyBorder="1" applyAlignment="1">
      <alignment horizontal="right" vertical="center" indent="2"/>
    </xf>
    <xf numFmtId="3" fontId="8" fillId="0" borderId="35" xfId="0" applyNumberFormat="1" applyFont="1" applyBorder="1" applyAlignment="1">
      <alignment horizontal="right" vertical="center" indent="2"/>
    </xf>
    <xf numFmtId="164" fontId="20" fillId="0" borderId="35" xfId="0" applyFont="1" applyBorder="1" applyAlignment="1">
      <alignment horizontal="left" vertical="center" indent="1"/>
    </xf>
    <xf numFmtId="164" fontId="20" fillId="0" borderId="0" xfId="0" applyFont="1" applyAlignment="1">
      <alignment horizontal="left" vertical="center" indent="1"/>
    </xf>
    <xf numFmtId="2" fontId="0" fillId="0" borderId="0" xfId="46" applyNumberFormat="1">
      <alignment/>
      <protection/>
    </xf>
    <xf numFmtId="2" fontId="0" fillId="0" borderId="0" xfId="46" applyNumberFormat="1" applyAlignment="1">
      <alignment horizontal="right" indent="1"/>
      <protection/>
    </xf>
    <xf numFmtId="0" fontId="0" fillId="0" borderId="0" xfId="46" applyNumberFormat="1" applyAlignment="1">
      <alignment horizontal="center" vertical="center"/>
      <protection/>
    </xf>
    <xf numFmtId="166" fontId="87" fillId="0" borderId="34" xfId="46" applyNumberFormat="1" applyFont="1" applyBorder="1" applyAlignment="1" applyProtection="1">
      <alignment horizontal="right" vertical="center" indent="2"/>
      <protection hidden="1"/>
    </xf>
    <xf numFmtId="2" fontId="88" fillId="0" borderId="36" xfId="46" applyNumberFormat="1" applyFont="1" applyBorder="1" applyAlignment="1" applyProtection="1">
      <alignment horizontal="right" vertical="center" indent="30"/>
      <protection hidden="1"/>
    </xf>
    <xf numFmtId="2" fontId="88" fillId="0" borderId="26" xfId="46" applyNumberFormat="1" applyFont="1" applyBorder="1" applyAlignment="1" applyProtection="1">
      <alignment horizontal="right" vertical="center" indent="30"/>
      <protection hidden="1"/>
    </xf>
    <xf numFmtId="2" fontId="88" fillId="0" borderId="38" xfId="46" applyNumberFormat="1" applyFont="1" applyBorder="1" applyAlignment="1" applyProtection="1">
      <alignment horizontal="right" vertical="center" indent="30"/>
      <protection hidden="1"/>
    </xf>
    <xf numFmtId="166" fontId="5" fillId="35" borderId="36" xfId="46" applyNumberFormat="1" applyFont="1" applyFill="1" applyBorder="1" applyAlignment="1" applyProtection="1">
      <alignment horizontal="center" vertical="center"/>
      <protection hidden="1"/>
    </xf>
    <xf numFmtId="166" fontId="5" fillId="35" borderId="26" xfId="46" applyNumberFormat="1" applyFont="1" applyFill="1" applyBorder="1" applyAlignment="1" applyProtection="1">
      <alignment horizontal="center" vertical="center"/>
      <protection hidden="1"/>
    </xf>
    <xf numFmtId="166" fontId="5" fillId="35" borderId="38" xfId="46" applyNumberFormat="1" applyFont="1" applyFill="1" applyBorder="1" applyAlignment="1" applyProtection="1">
      <alignment horizontal="center" vertical="center"/>
      <protection hidden="1"/>
    </xf>
    <xf numFmtId="0" fontId="7" fillId="33" borderId="10" xfId="46" applyNumberFormat="1" applyFont="1" applyFill="1" applyBorder="1" applyAlignment="1" applyProtection="1">
      <alignment horizontal="center" vertical="center" wrapText="1"/>
      <protection hidden="1"/>
    </xf>
    <xf numFmtId="0" fontId="80" fillId="35" borderId="39" xfId="0" applyNumberFormat="1" applyFont="1" applyFill="1" applyBorder="1" applyAlignment="1">
      <alignment horizontal="right" vertical="top" wrapText="1"/>
    </xf>
    <xf numFmtId="0" fontId="80" fillId="35" borderId="13" xfId="0" applyNumberFormat="1" applyFont="1" applyFill="1" applyBorder="1" applyAlignment="1">
      <alignment horizontal="right" vertical="top" wrapText="1"/>
    </xf>
    <xf numFmtId="0" fontId="80" fillId="35" borderId="10" xfId="0" applyNumberFormat="1" applyFont="1" applyFill="1" applyBorder="1" applyAlignment="1">
      <alignment horizontal="right" vertical="top" wrapText="1"/>
    </xf>
    <xf numFmtId="14" fontId="80" fillId="35" borderId="10" xfId="0" applyNumberFormat="1" applyFont="1" applyFill="1" applyBorder="1" applyAlignment="1">
      <alignment horizontal="right" vertical="top" wrapText="1" indent="3"/>
    </xf>
    <xf numFmtId="14" fontId="80" fillId="35" borderId="12" xfId="0" applyNumberFormat="1" applyFont="1" applyFill="1" applyBorder="1" applyAlignment="1">
      <alignment horizontal="right" vertical="top" wrapText="1" indent="3"/>
    </xf>
    <xf numFmtId="0" fontId="8" fillId="35" borderId="0" xfId="0" applyNumberFormat="1" applyFont="1" applyFill="1" applyAlignment="1">
      <alignment horizontal="left" vertical="center" wrapText="1"/>
    </xf>
    <xf numFmtId="0" fontId="87" fillId="33" borderId="10" xfId="46" applyNumberFormat="1" applyFont="1" applyFill="1" applyBorder="1" applyAlignment="1" applyProtection="1">
      <alignment horizontal="center" vertical="center" wrapText="1"/>
      <protection hidden="1"/>
    </xf>
    <xf numFmtId="0" fontId="89" fillId="33" borderId="11" xfId="46" applyNumberFormat="1" applyFont="1" applyFill="1" applyBorder="1" applyAlignment="1" applyProtection="1">
      <alignment horizontal="center" vertical="center" wrapText="1"/>
      <protection hidden="1"/>
    </xf>
    <xf numFmtId="0" fontId="89" fillId="33" borderId="40" xfId="46" applyNumberFormat="1" applyFont="1" applyFill="1" applyBorder="1" applyAlignment="1" applyProtection="1">
      <alignment horizontal="center" vertical="center" wrapText="1"/>
      <protection hidden="1"/>
    </xf>
    <xf numFmtId="0" fontId="89" fillId="33" borderId="13" xfId="46" applyNumberFormat="1" applyFont="1" applyFill="1" applyBorder="1" applyAlignment="1" applyProtection="1">
      <alignment horizontal="center" vertical="center" wrapText="1"/>
      <protection hidden="1"/>
    </xf>
    <xf numFmtId="0" fontId="12" fillId="33" borderId="11" xfId="46" applyNumberFormat="1" applyFont="1" applyFill="1" applyBorder="1" applyAlignment="1" applyProtection="1">
      <alignment horizontal="center" vertical="center" wrapText="1"/>
      <protection hidden="1"/>
    </xf>
    <xf numFmtId="0" fontId="12" fillId="33" borderId="40" xfId="46" applyNumberFormat="1" applyFont="1" applyFill="1" applyBorder="1" applyAlignment="1" applyProtection="1">
      <alignment horizontal="center" vertical="center" wrapText="1"/>
      <protection hidden="1"/>
    </xf>
    <xf numFmtId="0" fontId="12" fillId="33" borderId="13" xfId="46" applyNumberFormat="1" applyFont="1" applyFill="1" applyBorder="1" applyAlignment="1" applyProtection="1">
      <alignment horizontal="center" vertical="center" wrapText="1"/>
      <protection hidden="1"/>
    </xf>
    <xf numFmtId="165" fontId="90" fillId="23" borderId="41" xfId="51" applyNumberFormat="1" applyFont="1" applyBorder="1" applyAlignment="1" applyProtection="1">
      <alignment horizontal="center" vertical="center"/>
      <protection locked="0"/>
    </xf>
    <xf numFmtId="165" fontId="90" fillId="23" borderId="42" xfId="51" applyNumberFormat="1" applyFont="1" applyBorder="1" applyAlignment="1" applyProtection="1">
      <alignment horizontal="center" vertical="center"/>
      <protection locked="0"/>
    </xf>
    <xf numFmtId="165" fontId="90" fillId="23" borderId="43" xfId="51" applyNumberFormat="1" applyFont="1" applyBorder="1" applyAlignment="1" applyProtection="1">
      <alignment horizontal="center" vertical="center"/>
      <protection locked="0"/>
    </xf>
    <xf numFmtId="165" fontId="90" fillId="23" borderId="36" xfId="51" applyNumberFormat="1" applyFont="1" applyBorder="1" applyAlignment="1" applyProtection="1">
      <alignment horizontal="center" vertical="center"/>
      <protection locked="0"/>
    </xf>
    <xf numFmtId="165" fontId="90" fillId="23" borderId="26" xfId="51" applyNumberFormat="1" applyFont="1" applyBorder="1" applyAlignment="1" applyProtection="1">
      <alignment horizontal="center" vertical="center"/>
      <protection locked="0"/>
    </xf>
    <xf numFmtId="165" fontId="90" fillId="23" borderId="44" xfId="51" applyNumberFormat="1" applyFont="1" applyBorder="1" applyAlignment="1" applyProtection="1">
      <alignment horizontal="center" vertical="center"/>
      <protection locked="0"/>
    </xf>
    <xf numFmtId="166" fontId="17" fillId="33" borderId="45" xfId="46" applyNumberFormat="1" applyFont="1" applyFill="1" applyBorder="1" applyAlignment="1" applyProtection="1">
      <alignment horizontal="center" vertical="center"/>
      <protection hidden="1"/>
    </xf>
    <xf numFmtId="166" fontId="17" fillId="33" borderId="35" xfId="46" applyNumberFormat="1" applyFont="1" applyFill="1" applyBorder="1" applyAlignment="1" applyProtection="1">
      <alignment horizontal="center" vertical="center"/>
      <protection hidden="1"/>
    </xf>
    <xf numFmtId="0" fontId="3" fillId="35" borderId="46" xfId="46" applyNumberFormat="1" applyFont="1" applyFill="1" applyBorder="1" applyAlignment="1" applyProtection="1">
      <alignment horizontal="right" vertical="center"/>
      <protection hidden="1"/>
    </xf>
    <xf numFmtId="0" fontId="3" fillId="35" borderId="45" xfId="46" applyNumberFormat="1" applyFont="1" applyFill="1" applyBorder="1" applyAlignment="1" applyProtection="1">
      <alignment horizontal="right" vertical="center"/>
      <protection hidden="1"/>
    </xf>
    <xf numFmtId="0" fontId="3" fillId="35" borderId="35" xfId="46" applyNumberFormat="1" applyFont="1" applyFill="1" applyBorder="1" applyAlignment="1" applyProtection="1">
      <alignment horizontal="right" vertical="center"/>
      <protection hidden="1"/>
    </xf>
    <xf numFmtId="14" fontId="3" fillId="35" borderId="35" xfId="46" applyNumberFormat="1" applyFont="1" applyFill="1" applyBorder="1" applyAlignment="1" applyProtection="1">
      <alignment horizontal="right" indent="3"/>
      <protection hidden="1"/>
    </xf>
    <xf numFmtId="14" fontId="3" fillId="35" borderId="37" xfId="46" applyNumberFormat="1" applyFont="1" applyFill="1" applyBorder="1" applyAlignment="1" applyProtection="1">
      <alignment horizontal="right" indent="3"/>
      <protection hidden="1"/>
    </xf>
    <xf numFmtId="0" fontId="73" fillId="0" borderId="47" xfId="46" applyNumberFormat="1" applyFont="1" applyBorder="1" applyAlignment="1">
      <alignment horizontal="center" vertical="center" wrapText="1"/>
      <protection/>
    </xf>
    <xf numFmtId="0" fontId="73" fillId="0" borderId="48" xfId="46" applyNumberFormat="1" applyFont="1" applyBorder="1" applyAlignment="1">
      <alignment horizontal="center" vertical="center" wrapText="1"/>
      <protection/>
    </xf>
    <xf numFmtId="0" fontId="73" fillId="0" borderId="49" xfId="46" applyNumberFormat="1" applyFont="1" applyBorder="1" applyAlignment="1">
      <alignment horizontal="center" vertical="center" wrapText="1"/>
      <protection/>
    </xf>
    <xf numFmtId="0" fontId="82" fillId="0" borderId="50" xfId="46" applyNumberFormat="1" applyFont="1" applyBorder="1" applyAlignment="1">
      <alignment horizontal="center" vertical="center"/>
      <protection/>
    </xf>
    <xf numFmtId="0" fontId="82" fillId="0" borderId="51" xfId="46" applyNumberFormat="1" applyFont="1" applyBorder="1" applyAlignment="1">
      <alignment horizontal="center" vertical="center"/>
      <protection/>
    </xf>
    <xf numFmtId="0" fontId="82" fillId="0" borderId="52" xfId="46" applyNumberFormat="1" applyFont="1" applyBorder="1" applyAlignment="1">
      <alignment horizontal="center" vertical="center"/>
      <protection/>
    </xf>
    <xf numFmtId="0" fontId="8" fillId="33" borderId="53" xfId="46" applyNumberFormat="1" applyFont="1" applyFill="1" applyBorder="1" applyAlignment="1" applyProtection="1">
      <alignment horizontal="center" vertical="center"/>
      <protection hidden="1"/>
    </xf>
    <xf numFmtId="0" fontId="8" fillId="33" borderId="34" xfId="46" applyNumberFormat="1" applyFont="1" applyFill="1" applyBorder="1" applyAlignment="1" applyProtection="1">
      <alignment horizontal="center" vertical="center"/>
      <protection hidden="1"/>
    </xf>
    <xf numFmtId="0" fontId="16" fillId="37" borderId="19" xfId="46" applyNumberFormat="1" applyFont="1" applyFill="1" applyBorder="1" applyAlignment="1" applyProtection="1">
      <alignment horizontal="center" vertical="center"/>
      <protection hidden="1"/>
    </xf>
    <xf numFmtId="0" fontId="16" fillId="37" borderId="17" xfId="46" applyNumberFormat="1" applyFont="1" applyFill="1" applyBorder="1" applyAlignment="1" applyProtection="1">
      <alignment horizontal="center" vertical="center"/>
      <protection hidden="1"/>
    </xf>
    <xf numFmtId="0" fontId="16" fillId="37" borderId="18" xfId="46" applyNumberFormat="1" applyFont="1" applyFill="1" applyBorder="1" applyAlignment="1" applyProtection="1">
      <alignment horizontal="center" vertical="center"/>
      <protection hidden="1"/>
    </xf>
    <xf numFmtId="0" fontId="16" fillId="37" borderId="54" xfId="46" applyNumberFormat="1" applyFont="1" applyFill="1" applyBorder="1" applyAlignment="1" applyProtection="1">
      <alignment horizontal="center" vertical="center"/>
      <protection hidden="1"/>
    </xf>
    <xf numFmtId="0" fontId="16" fillId="37" borderId="26" xfId="46" applyNumberFormat="1" applyFont="1" applyFill="1" applyBorder="1" applyAlignment="1" applyProtection="1">
      <alignment horizontal="center" vertical="center"/>
      <protection hidden="1"/>
    </xf>
    <xf numFmtId="0" fontId="16" fillId="37" borderId="27" xfId="46" applyNumberFormat="1" applyFont="1" applyFill="1" applyBorder="1" applyAlignment="1" applyProtection="1">
      <alignment horizontal="center" vertical="center"/>
      <protection hidden="1"/>
    </xf>
    <xf numFmtId="165" fontId="91" fillId="2" borderId="55" xfId="46" applyNumberFormat="1" applyFont="1" applyFill="1" applyBorder="1" applyAlignment="1" applyProtection="1">
      <alignment horizontal="center" vertical="center"/>
      <protection locked="0"/>
    </xf>
    <xf numFmtId="165" fontId="91" fillId="2" borderId="56" xfId="46" applyNumberFormat="1" applyFont="1" applyFill="1" applyBorder="1" applyAlignment="1" applyProtection="1">
      <alignment horizontal="center" vertical="center"/>
      <protection locked="0"/>
    </xf>
    <xf numFmtId="165" fontId="91" fillId="2" borderId="57" xfId="46" applyNumberFormat="1" applyFont="1" applyFill="1" applyBorder="1" applyAlignment="1" applyProtection="1">
      <alignment horizontal="center" vertical="center"/>
      <protection locked="0"/>
    </xf>
    <xf numFmtId="165" fontId="91" fillId="2" borderId="35" xfId="46" applyNumberFormat="1" applyFont="1" applyFill="1" applyBorder="1" applyAlignment="1" applyProtection="1">
      <alignment horizontal="center" vertical="center"/>
      <protection locked="0"/>
    </xf>
    <xf numFmtId="165" fontId="91" fillId="2" borderId="58" xfId="46" applyNumberFormat="1" applyFont="1" applyFill="1" applyBorder="1" applyAlignment="1" applyProtection="1">
      <alignment horizontal="center" vertical="center"/>
      <protection locked="0"/>
    </xf>
    <xf numFmtId="165" fontId="91" fillId="2" borderId="59" xfId="46" applyNumberFormat="1" applyFont="1" applyFill="1" applyBorder="1" applyAlignment="1" applyProtection="1">
      <alignment horizontal="center" vertical="center"/>
      <protection locked="0"/>
    </xf>
    <xf numFmtId="165" fontId="90" fillId="23" borderId="60" xfId="51" applyNumberFormat="1" applyFont="1" applyBorder="1" applyAlignment="1" applyProtection="1">
      <alignment horizontal="center" vertical="center"/>
      <protection locked="0"/>
    </xf>
    <xf numFmtId="165" fontId="90" fillId="23" borderId="61" xfId="51" applyNumberFormat="1" applyFont="1" applyBorder="1" applyAlignment="1" applyProtection="1">
      <alignment horizontal="center" vertical="center"/>
      <protection locked="0"/>
    </xf>
    <xf numFmtId="165" fontId="90" fillId="23" borderId="62" xfId="51" applyNumberFormat="1" applyFont="1" applyBorder="1" applyAlignment="1" applyProtection="1">
      <alignment horizontal="center" vertical="center"/>
      <protection locked="0"/>
    </xf>
    <xf numFmtId="165" fontId="90" fillId="23" borderId="35" xfId="51" applyNumberFormat="1" applyFont="1" applyBorder="1" applyAlignment="1" applyProtection="1">
      <alignment horizontal="center" vertical="center"/>
      <protection locked="0"/>
    </xf>
    <xf numFmtId="165" fontId="90" fillId="23" borderId="63" xfId="51" applyNumberFormat="1" applyFont="1" applyBorder="1" applyAlignment="1" applyProtection="1">
      <alignment horizontal="center" vertical="center"/>
      <protection locked="0"/>
    </xf>
    <xf numFmtId="165" fontId="90" fillId="23" borderId="38" xfId="51" applyNumberFormat="1" applyFont="1" applyBorder="1" applyAlignment="1" applyProtection="1">
      <alignment horizontal="center" vertical="center"/>
      <protection locked="0"/>
    </xf>
    <xf numFmtId="0" fontId="2" fillId="33" borderId="53" xfId="46" applyNumberFormat="1" applyFont="1" applyFill="1" applyBorder="1" applyAlignment="1" applyProtection="1">
      <alignment horizontal="center" vertical="center" wrapText="1"/>
      <protection hidden="1"/>
    </xf>
    <xf numFmtId="0" fontId="2" fillId="33" borderId="64" xfId="46" applyNumberFormat="1" applyFont="1" applyFill="1" applyBorder="1" applyAlignment="1" applyProtection="1">
      <alignment horizontal="center" vertical="center" wrapText="1"/>
      <protection hidden="1"/>
    </xf>
    <xf numFmtId="0" fontId="2" fillId="33" borderId="34" xfId="46" applyNumberFormat="1" applyFont="1" applyFill="1" applyBorder="1" applyAlignment="1" applyProtection="1">
      <alignment horizontal="center" vertical="center" wrapText="1"/>
      <protection hidden="1"/>
    </xf>
    <xf numFmtId="0" fontId="3" fillId="33" borderId="53" xfId="46" applyNumberFormat="1" applyFont="1" applyFill="1" applyBorder="1" applyAlignment="1" applyProtection="1">
      <alignment horizontal="center" vertical="center" wrapText="1"/>
      <protection hidden="1"/>
    </xf>
    <xf numFmtId="0" fontId="3" fillId="33" borderId="64" xfId="46" applyNumberFormat="1" applyFont="1" applyFill="1" applyBorder="1" applyAlignment="1" applyProtection="1">
      <alignment horizontal="center" vertical="center" wrapText="1"/>
      <protection hidden="1"/>
    </xf>
    <xf numFmtId="0" fontId="3" fillId="33" borderId="34" xfId="46" applyNumberFormat="1" applyFont="1" applyFill="1" applyBorder="1" applyAlignment="1" applyProtection="1">
      <alignment horizontal="center" vertical="center" wrapText="1"/>
      <protection hidden="1"/>
    </xf>
    <xf numFmtId="0" fontId="8" fillId="33" borderId="64" xfId="46" applyNumberFormat="1" applyFont="1" applyFill="1" applyBorder="1" applyAlignment="1" applyProtection="1">
      <alignment horizontal="center" vertical="center"/>
      <protection hidden="1"/>
    </xf>
    <xf numFmtId="0" fontId="87" fillId="33" borderId="11" xfId="46" applyNumberFormat="1" applyFont="1" applyFill="1" applyBorder="1" applyAlignment="1" applyProtection="1">
      <alignment horizontal="center" vertical="center" wrapText="1"/>
      <protection hidden="1"/>
    </xf>
    <xf numFmtId="0" fontId="87" fillId="33" borderId="40" xfId="46" applyNumberFormat="1" applyFont="1" applyFill="1" applyBorder="1" applyAlignment="1" applyProtection="1">
      <alignment horizontal="center" vertical="center" wrapText="1"/>
      <protection hidden="1"/>
    </xf>
    <xf numFmtId="0" fontId="87" fillId="33" borderId="13" xfId="46" applyNumberFormat="1" applyFont="1" applyFill="1" applyBorder="1" applyAlignment="1" applyProtection="1">
      <alignment horizontal="center" vertical="center" wrapText="1"/>
      <protection hidden="1"/>
    </xf>
    <xf numFmtId="0" fontId="7" fillId="33" borderId="11" xfId="46" applyNumberFormat="1" applyFont="1" applyFill="1" applyBorder="1" applyAlignment="1" applyProtection="1">
      <alignment horizontal="center" vertical="center" wrapText="1"/>
      <protection hidden="1"/>
    </xf>
    <xf numFmtId="0" fontId="7" fillId="33" borderId="40" xfId="46" applyNumberFormat="1" applyFont="1" applyFill="1" applyBorder="1" applyAlignment="1" applyProtection="1">
      <alignment horizontal="center" vertical="center" wrapText="1"/>
      <protection hidden="1"/>
    </xf>
    <xf numFmtId="0" fontId="7" fillId="33" borderId="13" xfId="46" applyNumberFormat="1" applyFont="1" applyFill="1" applyBorder="1" applyAlignment="1" applyProtection="1">
      <alignment horizontal="center" vertical="center" wrapText="1"/>
      <protection hidden="1"/>
    </xf>
    <xf numFmtId="0" fontId="2" fillId="33" borderId="35" xfId="46" applyNumberFormat="1" applyFont="1" applyFill="1" applyBorder="1" applyAlignment="1" applyProtection="1">
      <alignment horizontal="center" vertical="center" wrapText="1"/>
      <protection hidden="1"/>
    </xf>
    <xf numFmtId="0" fontId="8" fillId="33" borderId="65" xfId="46" applyNumberFormat="1" applyFont="1" applyFill="1" applyBorder="1" applyAlignment="1" applyProtection="1">
      <alignment horizontal="center" vertical="center" wrapText="1"/>
      <protection hidden="1"/>
    </xf>
    <xf numFmtId="0" fontId="8" fillId="33" borderId="66" xfId="46" applyNumberFormat="1" applyFont="1" applyFill="1" applyBorder="1" applyAlignment="1" applyProtection="1">
      <alignment horizontal="center" vertical="center" wrapText="1"/>
      <protection hidden="1"/>
    </xf>
    <xf numFmtId="0" fontId="8" fillId="33" borderId="67" xfId="46" applyNumberFormat="1" applyFont="1" applyFill="1" applyBorder="1" applyAlignment="1" applyProtection="1">
      <alignment horizontal="center" vertical="center" wrapText="1"/>
      <protection hidden="1"/>
    </xf>
    <xf numFmtId="0" fontId="8" fillId="33" borderId="68" xfId="46" applyNumberFormat="1" applyFont="1" applyFill="1" applyBorder="1" applyAlignment="1" applyProtection="1">
      <alignment horizontal="center" vertical="center" wrapText="1"/>
      <protection hidden="1"/>
    </xf>
    <xf numFmtId="0" fontId="8" fillId="33" borderId="14" xfId="46" applyNumberFormat="1" applyFont="1" applyFill="1" applyBorder="1" applyAlignment="1" applyProtection="1">
      <alignment horizontal="center" vertical="center" wrapText="1"/>
      <protection hidden="1"/>
    </xf>
    <xf numFmtId="0" fontId="8" fillId="33" borderId="0" xfId="46" applyNumberFormat="1" applyFont="1" applyFill="1" applyAlignment="1" applyProtection="1">
      <alignment horizontal="center" vertical="center" wrapText="1"/>
      <protection hidden="1"/>
    </xf>
    <xf numFmtId="0" fontId="12" fillId="33" borderId="35" xfId="46" applyNumberFormat="1" applyFont="1" applyFill="1" applyBorder="1" applyAlignment="1" applyProtection="1">
      <alignment horizontal="center" vertical="center" wrapText="1"/>
      <protection hidden="1"/>
    </xf>
    <xf numFmtId="0" fontId="2" fillId="34" borderId="0" xfId="46" applyNumberFormat="1" applyFont="1" applyFill="1" applyAlignment="1" applyProtection="1">
      <alignment horizontal="center" vertical="center" wrapText="1"/>
      <protection hidden="1"/>
    </xf>
  </cellXfs>
  <cellStyles count="50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Followed Hyperlink" xfId="47"/>
    <cellStyle name="Poznámka" xfId="48"/>
    <cellStyle name="Percent" xfId="49"/>
    <cellStyle name="Propojená buňka" xfId="50"/>
    <cellStyle name="Správně" xfId="51"/>
    <cellStyle name="Špat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95"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ont>
        <color rgb="FFFF6600"/>
      </font>
    </dxf>
    <dxf>
      <font>
        <color rgb="FFFF0000"/>
      </font>
    </dxf>
    <dxf>
      <font>
        <b/>
        <i val="0"/>
      </font>
      <fill>
        <patternFill>
          <bgColor rgb="FFCCFFCC"/>
        </patternFill>
      </fill>
    </dxf>
    <dxf>
      <fill>
        <patternFill>
          <bgColor theme="0" tint="-0.149959996342659"/>
        </patternFill>
      </fill>
    </dxf>
    <dxf>
      <font>
        <color rgb="FF0000FF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2</xdr:col>
      <xdr:colOff>542925</xdr:colOff>
      <xdr:row>2</xdr:row>
      <xdr:rowOff>590550</xdr:rowOff>
    </xdr:to>
    <xdr:pic>
      <xdr:nvPicPr>
        <xdr:cNvPr id="1" name="Obrázek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23925"/>
          <a:ext cx="159067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276225</xdr:colOff>
      <xdr:row>2</xdr:row>
      <xdr:rowOff>47625</xdr:rowOff>
    </xdr:from>
    <xdr:to>
      <xdr:col>22</xdr:col>
      <xdr:colOff>457200</xdr:colOff>
      <xdr:row>4</xdr:row>
      <xdr:rowOff>133350</xdr:rowOff>
    </xdr:to>
    <xdr:pic>
      <xdr:nvPicPr>
        <xdr:cNvPr id="2" name="Obrázek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649700" y="971550"/>
          <a:ext cx="32956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EN&#205;KY\EL%20CASA\2022\PRACOVN&#205;%20CEN&#205;KY%20-%20optimalizace%20cen\07%20&#268;ervenec\GRES_EL%20CASA_2022-07-01_CENIK_PRACOVNI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.SPOLECNY\Kobl&#225;sa%20Milan,%20ml\Velkoobchod\CEN&#205;KY\2015\CERRAD\Pracovn&#237;%20cen&#237;k\2015%20-%20Cerrad%20-%20GRES%20-%20cen&#237;k%20-%20PRACOVN&#205;%20-%2001.10.201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.SPOLECNY\Kobl&#225;sa%20Milan,%20ml\Velkoobchod\CEN&#205;KY\PARADYZ\2017\Pracovn&#237;%20cen&#237;k\.PRACOVN&#205;%20-%20GRES%20-%202017%20-%20Paradyz%20Ceramika,%20My%20Way,%20Kwadro%20-%20CEN&#205;K%20-%20platnost%202017-06-20%20-%20aktualizace%202017-06-20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TIMALIZACE"/>
      <sheetName val="CENIK_XLS"/>
      <sheetName val="CENIK_PDF"/>
      <sheetName val="CENIK_SQL"/>
      <sheetName val="Druhy materiálu"/>
      <sheetName val="nákupní ceník"/>
      <sheetName val="SQL Ekonom - databáze"/>
    </sheetNames>
    <sheetDataSet>
      <sheetData sheetId="0">
        <row r="2">
          <cell r="AC2">
            <v>1</v>
          </cell>
          <cell r="AO2" t="str">
            <v>AZ3</v>
          </cell>
          <cell r="AR2" t="str">
            <v>AZ3</v>
          </cell>
          <cell r="AS2">
            <v>0</v>
          </cell>
          <cell r="AT2">
            <v>0</v>
          </cell>
        </row>
        <row r="6">
          <cell r="J6">
            <v>1</v>
          </cell>
          <cell r="L6">
            <v>1</v>
          </cell>
          <cell r="N6">
            <v>1</v>
          </cell>
          <cell r="P6">
            <v>1</v>
          </cell>
          <cell r="R6">
            <v>1</v>
          </cell>
          <cell r="T6">
            <v>1</v>
          </cell>
          <cell r="V6">
            <v>1</v>
          </cell>
          <cell r="X6">
            <v>1</v>
          </cell>
          <cell r="Z6">
            <v>1</v>
          </cell>
          <cell r="AH6">
            <v>1</v>
          </cell>
          <cell r="AK6">
            <v>1.3</v>
          </cell>
          <cell r="AM6">
            <v>1</v>
          </cell>
          <cell r="AO6">
            <v>1.4925373134328357</v>
          </cell>
          <cell r="AP6">
            <v>1</v>
          </cell>
          <cell r="AQ6">
            <v>1</v>
          </cell>
          <cell r="AR6">
            <v>1</v>
          </cell>
          <cell r="AS6">
            <v>1</v>
          </cell>
          <cell r="AT6">
            <v>1</v>
          </cell>
          <cell r="BC6">
            <v>0.7</v>
          </cell>
          <cell r="BE6">
            <v>0.72</v>
          </cell>
          <cell r="BK6">
            <v>0.7</v>
          </cell>
          <cell r="BL6">
            <v>1</v>
          </cell>
          <cell r="BM6">
            <v>1</v>
          </cell>
          <cell r="BT6">
            <v>1.21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QL Ekonom - databáze"/>
      <sheetName val="VOC - Optimalizace cen"/>
      <sheetName val="VOC - Zákazník"/>
      <sheetName val="VOC - PDF sestava"/>
      <sheetName val="VOC - SQL Ekonom - import data"/>
      <sheetName val="Druhy materiálu"/>
    </sheetNames>
    <sheetDataSet>
      <sheetData sheetId="1">
        <row r="2">
          <cell r="AB2">
            <v>27.7</v>
          </cell>
          <cell r="AJ2" t="str">
            <v>ACR1</v>
          </cell>
          <cell r="AK2" t="str">
            <v>ACR2</v>
          </cell>
          <cell r="AL2" t="str">
            <v>ACR3</v>
          </cell>
          <cell r="AM2" t="str">
            <v>ACR1</v>
          </cell>
          <cell r="AN2" t="str">
            <v>ACR2</v>
          </cell>
          <cell r="AO2" t="str">
            <v>ACR3</v>
          </cell>
        </row>
        <row r="6">
          <cell r="I6">
            <v>0.56</v>
          </cell>
          <cell r="K6">
            <v>0.8</v>
          </cell>
          <cell r="M6">
            <v>0.65</v>
          </cell>
          <cell r="O6">
            <v>0.95</v>
          </cell>
          <cell r="Q6">
            <v>1</v>
          </cell>
          <cell r="S6">
            <v>1</v>
          </cell>
          <cell r="U6">
            <v>0.97</v>
          </cell>
          <cell r="W6">
            <v>1</v>
          </cell>
          <cell r="Y6">
            <v>1</v>
          </cell>
          <cell r="AC6">
            <v>1.07</v>
          </cell>
          <cell r="AF6">
            <v>1.195</v>
          </cell>
          <cell r="AH6">
            <v>0.95</v>
          </cell>
          <cell r="AJ6">
            <v>2.2222222222222223</v>
          </cell>
          <cell r="AK6">
            <v>1.8181818181818183</v>
          </cell>
          <cell r="AL6">
            <v>2.5</v>
          </cell>
          <cell r="AM6">
            <v>0.63</v>
          </cell>
          <cell r="AN6">
            <v>0.78</v>
          </cell>
          <cell r="AO6">
            <v>0.5</v>
          </cell>
          <cell r="BJ6">
            <v>0.6599999999999999</v>
          </cell>
          <cell r="BL6">
            <v>0.7</v>
          </cell>
          <cell r="BQ6">
            <v>0.44999999999999996</v>
          </cell>
          <cell r="BR6">
            <v>0.55</v>
          </cell>
          <cell r="BS6">
            <v>0.4</v>
          </cell>
          <cell r="BZ6">
            <v>1.21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VOC - Optimalizace cen"/>
      <sheetName val="VOC - Zákazník"/>
      <sheetName val="VOC - PDF sestava"/>
      <sheetName val="VOC - SQL Ekonom - import data"/>
      <sheetName val="Druhy materiálu"/>
      <sheetName val="SQL Ekonom - databáze"/>
      <sheetName val="SQL Ekonom - databáze - SKLAD"/>
      <sheetName val="VOC - Zákazník (2)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lcasa.eu/cz/nab-dka/mozaiky" TargetMode="External" /><Relationship Id="rId2" Type="http://schemas.openxmlformats.org/officeDocument/2006/relationships/hyperlink" Target="http://www.elcasa.eu/cz/nab-dka/mozaiky" TargetMode="External" /><Relationship Id="rId3" Type="http://schemas.openxmlformats.org/officeDocument/2006/relationships/hyperlink" Target="http://www.elcasa.eu/cz/nab-dka/lupki-scienne" TargetMode="External" /><Relationship Id="rId4" Type="http://schemas.openxmlformats.org/officeDocument/2006/relationships/hyperlink" Target="http://www.elcasa.eu/cz/nab-dka/mozaiky" TargetMode="External" /><Relationship Id="rId5" Type="http://schemas.openxmlformats.org/officeDocument/2006/relationships/hyperlink" Target="http://www.elcasa.eu/cz/nab-dka/mozaiky" TargetMode="External" /><Relationship Id="rId6" Type="http://schemas.openxmlformats.org/officeDocument/2006/relationships/hyperlink" Target="http://www.elcasa.eu/cache/brick_thumb/uploads/black%20fire%20soft.jpg" TargetMode="External" /><Relationship Id="rId7" Type="http://schemas.openxmlformats.org/officeDocument/2006/relationships/hyperlink" Target="http://www.elcasa.eu/cache/brick_thumb/uploads/road%20grey%20soft.jpg" TargetMode="External" /><Relationship Id="rId8" Type="http://schemas.openxmlformats.org/officeDocument/2006/relationships/hyperlink" Target="http://www.elcasa.eu/cache/brick_thumb/uploads/black%20horse%20soft.jpg" TargetMode="External" /><Relationship Id="rId9" Type="http://schemas.openxmlformats.org/officeDocument/2006/relationships/hyperlink" Target="http://www.elcasa.eu/cache/brick_thumb/uploads/green%20stars%20soft.jpg" TargetMode="External" /><Relationship Id="rId10" Type="http://schemas.openxmlformats.org/officeDocument/2006/relationships/hyperlink" Target="http://www.elcasa.eu/cache/brick_thumb/uploads/snow%20white%20soft.jpg" TargetMode="External" /><Relationship Id="rId11" Type="http://schemas.openxmlformats.org/officeDocument/2006/relationships/hyperlink" Target="http://www.elcasa.eu/cache/brick_thumb/uploads/ivory%20stone%20soft.jpg" TargetMode="External" /><Relationship Id="rId12" Type="http://schemas.openxmlformats.org/officeDocument/2006/relationships/drawing" Target="../drawings/drawing1.xml" /><Relationship Id="rId1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52"/>
  <sheetViews>
    <sheetView tabSelected="1" zoomScale="85" zoomScaleNormal="85" zoomScalePageLayoutView="0" workbookViewId="0" topLeftCell="A1">
      <pane xSplit="4" ySplit="1" topLeftCell="E2" activePane="bottomRight" state="frozen"/>
      <selection pane="topLeft" activeCell="A1" sqref="A1"/>
      <selection pane="topRight" activeCell="E1" sqref="E1"/>
      <selection pane="bottomLeft" activeCell="A2" sqref="A2"/>
      <selection pane="bottomRight" activeCell="R6" sqref="R6:W7"/>
    </sheetView>
  </sheetViews>
  <sheetFormatPr defaultColWidth="9.140625" defaultRowHeight="12.75"/>
  <cols>
    <col min="1" max="1" width="9.7109375" style="60" customWidth="1"/>
    <col min="2" max="2" width="6.00390625" style="60" customWidth="1"/>
    <col min="3" max="3" width="44.28125" style="60" bestFit="1" customWidth="1"/>
    <col min="4" max="4" width="79.00390625" style="60" bestFit="1" customWidth="1"/>
    <col min="5" max="6" width="5.57421875" style="60" customWidth="1"/>
    <col min="7" max="9" width="7.8515625" style="60" customWidth="1"/>
    <col min="10" max="10" width="9.140625" style="60" customWidth="1"/>
    <col min="11" max="11" width="12.7109375" style="60" bestFit="1" customWidth="1"/>
    <col min="12" max="12" width="15.140625" style="60" bestFit="1" customWidth="1"/>
    <col min="13" max="14" width="5.57421875" style="60" customWidth="1"/>
    <col min="15" max="16" width="5.57421875" style="60" hidden="1" customWidth="1"/>
    <col min="17" max="17" width="23.7109375" style="60" bestFit="1" customWidth="1"/>
    <col min="18" max="18" width="11.28125" style="60" customWidth="1"/>
    <col min="19" max="20" width="8.57421875" style="60" customWidth="1"/>
    <col min="21" max="21" width="5.140625" style="60" customWidth="1"/>
    <col min="22" max="22" width="13.140625" style="60" customWidth="1"/>
    <col min="23" max="23" width="12.28125" style="60" customWidth="1"/>
    <col min="24" max="25" width="17.421875" style="137" customWidth="1"/>
    <col min="26" max="27" width="14.57421875" style="137" customWidth="1"/>
    <col min="28" max="28" width="1.7109375" style="60" hidden="1" customWidth="1"/>
    <col min="29" max="31" width="8.57421875" style="60" hidden="1" customWidth="1"/>
    <col min="32" max="32" width="1.7109375" style="60" customWidth="1"/>
    <col min="33" max="35" width="8.57421875" style="60" customWidth="1"/>
    <col min="36" max="36" width="2.421875" style="60" customWidth="1"/>
    <col min="37" max="37" width="21.7109375" style="60" customWidth="1"/>
    <col min="38" max="39" width="2.421875" style="60" customWidth="1"/>
    <col min="40" max="40" width="14.00390625" style="60" customWidth="1"/>
    <col min="41" max="43" width="7.57421875" style="60" hidden="1" customWidth="1"/>
    <col min="44" max="44" width="1.7109375" style="60" hidden="1" customWidth="1"/>
    <col min="45" max="47" width="19.00390625" style="60" hidden="1" customWidth="1"/>
    <col min="48" max="50" width="9.140625" style="18" customWidth="1"/>
    <col min="51" max="51" width="7.421875" style="18" customWidth="1"/>
    <col min="52" max="52" width="9.140625" style="18" customWidth="1"/>
    <col min="53" max="53" width="13.8515625" style="138" hidden="1" customWidth="1"/>
    <col min="54" max="54" width="2.421875" style="139" hidden="1" customWidth="1"/>
    <col min="55" max="55" width="13.8515625" style="138" hidden="1" customWidth="1"/>
    <col min="56" max="57" width="2.421875" style="139" hidden="1" customWidth="1"/>
    <col min="58" max="58" width="13.8515625" style="138" hidden="1" customWidth="1"/>
    <col min="59" max="76" width="9.140625" style="18" customWidth="1"/>
    <col min="77" max="16384" width="9.140625" style="60" customWidth="1"/>
  </cols>
  <sheetData>
    <row r="1" spans="1:58" ht="66" customHeight="1" thickBot="1">
      <c r="A1" s="1" t="s">
        <v>91</v>
      </c>
      <c r="B1" s="2" t="s">
        <v>92</v>
      </c>
      <c r="C1" s="3" t="s">
        <v>93</v>
      </c>
      <c r="D1" s="3" t="s">
        <v>94</v>
      </c>
      <c r="E1" s="4" t="s">
        <v>95</v>
      </c>
      <c r="F1" s="5" t="s">
        <v>96</v>
      </c>
      <c r="G1" s="6" t="s">
        <v>97</v>
      </c>
      <c r="H1" s="7" t="s">
        <v>98</v>
      </c>
      <c r="I1" s="8" t="s">
        <v>99</v>
      </c>
      <c r="J1" s="9" t="s">
        <v>100</v>
      </c>
      <c r="K1" s="10" t="s">
        <v>101</v>
      </c>
      <c r="L1" s="1" t="s">
        <v>102</v>
      </c>
      <c r="M1" s="5" t="s">
        <v>103</v>
      </c>
      <c r="N1" s="5" t="s">
        <v>104</v>
      </c>
      <c r="O1" s="5" t="s">
        <v>105</v>
      </c>
      <c r="P1" s="5" t="s">
        <v>106</v>
      </c>
      <c r="Q1" s="11" t="s">
        <v>107</v>
      </c>
      <c r="R1" s="1" t="s">
        <v>108</v>
      </c>
      <c r="S1" s="1" t="s">
        <v>109</v>
      </c>
      <c r="T1" s="1" t="s">
        <v>110</v>
      </c>
      <c r="U1" s="1" t="s">
        <v>111</v>
      </c>
      <c r="V1" s="12" t="s">
        <v>112</v>
      </c>
      <c r="W1" s="13" t="s">
        <v>113</v>
      </c>
      <c r="X1" s="14" t="s">
        <v>114</v>
      </c>
      <c r="Y1" s="1" t="s">
        <v>115</v>
      </c>
      <c r="Z1" s="15" t="s">
        <v>116</v>
      </c>
      <c r="AA1" s="15" t="s">
        <v>117</v>
      </c>
      <c r="AB1" s="16"/>
      <c r="AC1" s="207" t="s">
        <v>0</v>
      </c>
      <c r="AD1" s="208"/>
      <c r="AE1" s="209"/>
      <c r="AF1" s="16"/>
      <c r="AG1" s="155" t="s">
        <v>1</v>
      </c>
      <c r="AH1" s="156"/>
      <c r="AI1" s="156"/>
      <c r="AJ1" s="156"/>
      <c r="AK1" s="156"/>
      <c r="AL1" s="156"/>
      <c r="AM1" s="156"/>
      <c r="AN1" s="157"/>
      <c r="AO1" s="158" t="s">
        <v>2</v>
      </c>
      <c r="AP1" s="159"/>
      <c r="AQ1" s="160"/>
      <c r="AR1" s="17"/>
      <c r="AS1" s="210" t="s">
        <v>3</v>
      </c>
      <c r="AT1" s="211"/>
      <c r="AU1" s="212"/>
      <c r="BA1" s="19"/>
      <c r="BB1" s="20"/>
      <c r="BC1" s="19"/>
      <c r="BD1" s="20"/>
      <c r="BE1" s="20"/>
      <c r="BF1" s="19"/>
    </row>
    <row r="2" spans="1:58" ht="6.75" customHeight="1">
      <c r="A2" s="21"/>
      <c r="B2" s="22"/>
      <c r="C2" s="21"/>
      <c r="D2" s="21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1"/>
      <c r="R2" s="21"/>
      <c r="S2" s="21"/>
      <c r="T2" s="21"/>
      <c r="U2" s="21"/>
      <c r="V2" s="21"/>
      <c r="W2" s="24"/>
      <c r="X2" s="25"/>
      <c r="Y2" s="25"/>
      <c r="Z2" s="26"/>
      <c r="AA2" s="26"/>
      <c r="AB2" s="27"/>
      <c r="AC2" s="21"/>
      <c r="AD2" s="21"/>
      <c r="AE2" s="21"/>
      <c r="AF2" s="27"/>
      <c r="AG2" s="21"/>
      <c r="AH2" s="21"/>
      <c r="AI2" s="21"/>
      <c r="AJ2" s="28"/>
      <c r="AK2" s="21"/>
      <c r="AL2" s="28"/>
      <c r="AM2" s="28"/>
      <c r="AN2" s="28"/>
      <c r="AO2" s="29"/>
      <c r="AP2" s="29"/>
      <c r="AQ2" s="29"/>
      <c r="AR2" s="30"/>
      <c r="AS2" s="29"/>
      <c r="AT2" s="29"/>
      <c r="AU2" s="29"/>
      <c r="BA2" s="19"/>
      <c r="BB2" s="20"/>
      <c r="BC2" s="19"/>
      <c r="BD2" s="20"/>
      <c r="BE2" s="20"/>
      <c r="BF2" s="19"/>
    </row>
    <row r="3" spans="1:58" ht="50.25" customHeight="1">
      <c r="A3" s="31"/>
      <c r="B3" s="31"/>
      <c r="C3" s="31"/>
      <c r="D3" s="32"/>
      <c r="E3" s="18"/>
      <c r="F3" s="18"/>
      <c r="G3" s="18"/>
      <c r="H3" s="18"/>
      <c r="I3" s="18"/>
      <c r="J3" s="18"/>
      <c r="K3" s="18"/>
      <c r="L3" s="18"/>
      <c r="M3" s="33"/>
      <c r="N3" s="33"/>
      <c r="O3" s="34"/>
      <c r="P3" s="34"/>
      <c r="Q3" s="34"/>
      <c r="R3" s="34"/>
      <c r="S3" s="34"/>
      <c r="T3" s="34"/>
      <c r="U3" s="34"/>
      <c r="V3" s="34"/>
      <c r="W3" s="35"/>
      <c r="X3" s="36"/>
      <c r="Y3" s="36"/>
      <c r="Z3" s="36"/>
      <c r="AA3" s="37"/>
      <c r="AB3" s="38"/>
      <c r="AC3" s="213" t="s">
        <v>4</v>
      </c>
      <c r="AD3" s="213"/>
      <c r="AE3" s="213"/>
      <c r="AF3" s="38"/>
      <c r="AG3" s="213" t="s">
        <v>5</v>
      </c>
      <c r="AH3" s="213"/>
      <c r="AI3" s="213"/>
      <c r="AJ3" s="214" t="s">
        <v>6</v>
      </c>
      <c r="AK3" s="215"/>
      <c r="AL3" s="214" t="s">
        <v>7</v>
      </c>
      <c r="AM3" s="218"/>
      <c r="AN3" s="215"/>
      <c r="AO3" s="220" t="s">
        <v>8</v>
      </c>
      <c r="AP3" s="220"/>
      <c r="AQ3" s="220"/>
      <c r="AR3" s="221"/>
      <c r="AS3" s="200" t="s">
        <v>9</v>
      </c>
      <c r="AT3" s="200" t="s">
        <v>10</v>
      </c>
      <c r="AU3" s="203" t="s">
        <v>11</v>
      </c>
      <c r="BA3" s="19"/>
      <c r="BB3" s="20"/>
      <c r="BC3" s="19"/>
      <c r="BD3" s="20"/>
      <c r="BE3" s="20"/>
      <c r="BF3" s="19"/>
    </row>
    <row r="4" spans="1:58" ht="24" customHeight="1">
      <c r="A4" s="39" t="s">
        <v>118</v>
      </c>
      <c r="B4" s="39"/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40"/>
      <c r="P4" s="40"/>
      <c r="Q4" s="41"/>
      <c r="R4" s="40"/>
      <c r="S4" s="40"/>
      <c r="T4" s="40"/>
      <c r="U4" s="40"/>
      <c r="V4" s="40"/>
      <c r="W4" s="41"/>
      <c r="X4" s="42"/>
      <c r="Y4" s="42"/>
      <c r="Z4" s="42"/>
      <c r="AA4" s="42"/>
      <c r="AB4" s="38"/>
      <c r="AC4" s="180" t="str">
        <f>ZNdruh1</f>
        <v>AZ3</v>
      </c>
      <c r="AD4" s="180" t="str">
        <f>ZNdruh2</f>
        <v> -</v>
      </c>
      <c r="AE4" s="180" t="str">
        <f>ZNdruh3</f>
        <v> -</v>
      </c>
      <c r="AF4" s="38"/>
      <c r="AG4" s="180" t="s">
        <v>12</v>
      </c>
      <c r="AH4" s="180" t="s">
        <v>13</v>
      </c>
      <c r="AI4" s="180" t="s">
        <v>13</v>
      </c>
      <c r="AJ4" s="216"/>
      <c r="AK4" s="217"/>
      <c r="AL4" s="216"/>
      <c r="AM4" s="219"/>
      <c r="AN4" s="217"/>
      <c r="AO4" s="180" t="str">
        <f>ZNdruh1</f>
        <v>AZ3</v>
      </c>
      <c r="AP4" s="180" t="str">
        <f>ZNdruh2</f>
        <v> -</v>
      </c>
      <c r="AQ4" s="180" t="str">
        <f>ZNdruh3</f>
        <v> -</v>
      </c>
      <c r="AR4" s="221"/>
      <c r="AS4" s="201"/>
      <c r="AT4" s="201"/>
      <c r="AU4" s="204"/>
      <c r="BA4" s="19"/>
      <c r="BB4" s="20"/>
      <c r="BC4" s="19"/>
      <c r="BD4" s="20"/>
      <c r="BE4" s="20"/>
      <c r="BF4" s="19"/>
    </row>
    <row r="5" spans="1:58" ht="24" customHeight="1" thickBot="1">
      <c r="A5" s="39" t="s">
        <v>119</v>
      </c>
      <c r="B5" s="39"/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43"/>
      <c r="P5" s="43"/>
      <c r="Q5" s="44"/>
      <c r="R5" s="43"/>
      <c r="S5" s="43"/>
      <c r="T5" s="43"/>
      <c r="U5" s="43"/>
      <c r="V5" s="43"/>
      <c r="W5" s="45"/>
      <c r="X5" s="46"/>
      <c r="Y5" s="46"/>
      <c r="Z5" s="46"/>
      <c r="AA5" s="42"/>
      <c r="AB5" s="38"/>
      <c r="AC5" s="206"/>
      <c r="AD5" s="206"/>
      <c r="AE5" s="206"/>
      <c r="AF5" s="38"/>
      <c r="AG5" s="206"/>
      <c r="AH5" s="206"/>
      <c r="AI5" s="206"/>
      <c r="AJ5" s="216"/>
      <c r="AK5" s="217"/>
      <c r="AL5" s="216"/>
      <c r="AM5" s="219"/>
      <c r="AN5" s="217"/>
      <c r="AO5" s="181"/>
      <c r="AP5" s="181"/>
      <c r="AQ5" s="181"/>
      <c r="AR5" s="221"/>
      <c r="AS5" s="201"/>
      <c r="AT5" s="201"/>
      <c r="AU5" s="204"/>
      <c r="BA5" s="19"/>
      <c r="BB5" s="20"/>
      <c r="BC5" s="19"/>
      <c r="BD5" s="20"/>
      <c r="BE5" s="20"/>
      <c r="BF5" s="19"/>
    </row>
    <row r="6" spans="1:58" ht="24" customHeight="1">
      <c r="A6" s="47" t="s">
        <v>120</v>
      </c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  <c r="M6" s="47"/>
      <c r="N6" s="47"/>
      <c r="O6" s="48"/>
      <c r="P6" s="49"/>
      <c r="Q6" s="50"/>
      <c r="R6" s="182" t="s">
        <v>121</v>
      </c>
      <c r="S6" s="183"/>
      <c r="T6" s="183"/>
      <c r="U6" s="183"/>
      <c r="V6" s="183"/>
      <c r="W6" s="184"/>
      <c r="X6" s="51"/>
      <c r="Y6" s="52"/>
      <c r="Z6" s="53"/>
      <c r="AA6" s="53"/>
      <c r="AB6" s="38"/>
      <c r="AC6" s="188">
        <v>0</v>
      </c>
      <c r="AD6" s="190">
        <v>0</v>
      </c>
      <c r="AE6" s="192">
        <v>0</v>
      </c>
      <c r="AF6" s="38"/>
      <c r="AG6" s="194">
        <v>0</v>
      </c>
      <c r="AH6" s="196">
        <v>0</v>
      </c>
      <c r="AI6" s="196">
        <v>0</v>
      </c>
      <c r="AJ6" s="161">
        <v>0</v>
      </c>
      <c r="AK6" s="198"/>
      <c r="AL6" s="161">
        <v>0</v>
      </c>
      <c r="AM6" s="162"/>
      <c r="AN6" s="163"/>
      <c r="AO6" s="167">
        <f>100-(100*((100-ZSdruh1)/100)*((100-SZZP)/100)*((100-SNCP)/100))</f>
        <v>0</v>
      </c>
      <c r="AP6" s="168">
        <f>100-(100*((100-ZSdruh2)/100)*((100-SZZP)/100)*((100-SNCP)/100))</f>
        <v>0</v>
      </c>
      <c r="AQ6" s="168">
        <f>100-(100*((100-ZSdruh3)/100)*((100-SZZP)/100)*((100-SNCP)/100))</f>
        <v>0</v>
      </c>
      <c r="AR6" s="221"/>
      <c r="AS6" s="201"/>
      <c r="AT6" s="201"/>
      <c r="AU6" s="204"/>
      <c r="BA6" s="19"/>
      <c r="BB6" s="20"/>
      <c r="BC6" s="19"/>
      <c r="BD6" s="20"/>
      <c r="BE6" s="20"/>
      <c r="BF6" s="19"/>
    </row>
    <row r="7" spans="1:58" ht="24" customHeight="1">
      <c r="A7" s="54" t="s">
        <v>122</v>
      </c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48"/>
      <c r="P7" s="48"/>
      <c r="Q7" s="48"/>
      <c r="R7" s="185"/>
      <c r="S7" s="186"/>
      <c r="T7" s="186"/>
      <c r="U7" s="186"/>
      <c r="V7" s="186"/>
      <c r="W7" s="187"/>
      <c r="X7" s="51"/>
      <c r="Y7" s="52"/>
      <c r="Z7" s="55"/>
      <c r="AA7" s="55"/>
      <c r="AB7" s="38"/>
      <c r="AC7" s="189"/>
      <c r="AD7" s="191"/>
      <c r="AE7" s="193"/>
      <c r="AF7" s="38"/>
      <c r="AG7" s="195"/>
      <c r="AH7" s="197"/>
      <c r="AI7" s="197"/>
      <c r="AJ7" s="164"/>
      <c r="AK7" s="199"/>
      <c r="AL7" s="164"/>
      <c r="AM7" s="165"/>
      <c r="AN7" s="166"/>
      <c r="AO7" s="167"/>
      <c r="AP7" s="168"/>
      <c r="AQ7" s="168"/>
      <c r="AR7" s="221"/>
      <c r="AS7" s="202"/>
      <c r="AT7" s="202"/>
      <c r="AU7" s="205"/>
      <c r="BA7" s="19"/>
      <c r="BB7" s="20"/>
      <c r="BC7" s="19"/>
      <c r="BD7" s="20"/>
      <c r="BE7" s="20"/>
      <c r="BF7" s="19"/>
    </row>
    <row r="8" spans="1:58" ht="24" customHeight="1" thickBot="1">
      <c r="A8" s="56" t="s">
        <v>123</v>
      </c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7"/>
      <c r="P8" s="57"/>
      <c r="Q8" s="57"/>
      <c r="R8" s="169" t="s">
        <v>124</v>
      </c>
      <c r="S8" s="170"/>
      <c r="T8" s="171"/>
      <c r="U8" s="171"/>
      <c r="V8" s="172">
        <v>44743</v>
      </c>
      <c r="W8" s="173"/>
      <c r="X8" s="58"/>
      <c r="Y8" s="59"/>
      <c r="Z8" s="55"/>
      <c r="AA8" s="55"/>
      <c r="AC8" s="174" t="s">
        <v>14</v>
      </c>
      <c r="AD8" s="175"/>
      <c r="AE8" s="176"/>
      <c r="AG8" s="177" t="s">
        <v>15</v>
      </c>
      <c r="AH8" s="178"/>
      <c r="AI8" s="178"/>
      <c r="AJ8" s="178"/>
      <c r="AK8" s="178"/>
      <c r="AL8" s="178"/>
      <c r="AM8" s="178"/>
      <c r="AN8" s="179"/>
      <c r="AO8" s="18"/>
      <c r="AP8" s="18"/>
      <c r="AQ8" s="18"/>
      <c r="AR8" s="18"/>
      <c r="AS8" s="18"/>
      <c r="AT8" s="18"/>
      <c r="AU8" s="18"/>
      <c r="BA8" s="19"/>
      <c r="BB8" s="20"/>
      <c r="BC8" s="19"/>
      <c r="BD8" s="20"/>
      <c r="BE8" s="20"/>
      <c r="BF8" s="19"/>
    </row>
    <row r="9" spans="1:58" ht="24" customHeight="1" thickBot="1">
      <c r="A9" s="61" t="s">
        <v>125</v>
      </c>
      <c r="B9" s="61"/>
      <c r="C9" s="61"/>
      <c r="D9" s="61"/>
      <c r="E9" s="61"/>
      <c r="F9" s="61"/>
      <c r="G9" s="61"/>
      <c r="H9" s="61"/>
      <c r="I9" s="61"/>
      <c r="J9" s="61"/>
      <c r="K9" s="61"/>
      <c r="L9" s="61"/>
      <c r="M9" s="61"/>
      <c r="N9" s="62"/>
      <c r="O9" s="57"/>
      <c r="P9" s="57"/>
      <c r="Q9" s="57"/>
      <c r="R9" s="148" t="s">
        <v>126</v>
      </c>
      <c r="S9" s="149"/>
      <c r="T9" s="150"/>
      <c r="U9" s="150"/>
      <c r="V9" s="151">
        <v>44743</v>
      </c>
      <c r="W9" s="152"/>
      <c r="X9" s="58"/>
      <c r="Y9" s="59"/>
      <c r="Z9" s="63"/>
      <c r="AA9" s="63"/>
      <c r="AB9" s="18"/>
      <c r="AC9" s="64"/>
      <c r="AD9" s="64"/>
      <c r="AE9" s="64"/>
      <c r="AF9" s="18"/>
      <c r="AG9" s="65"/>
      <c r="AH9" s="65"/>
      <c r="AI9" s="65"/>
      <c r="AJ9" s="65"/>
      <c r="AK9" s="65"/>
      <c r="AL9" s="65"/>
      <c r="AM9" s="65"/>
      <c r="AN9" s="65"/>
      <c r="AO9" s="18"/>
      <c r="AP9" s="18"/>
      <c r="AQ9" s="18"/>
      <c r="AR9" s="18"/>
      <c r="AS9" s="18"/>
      <c r="AT9" s="18"/>
      <c r="AU9" s="18"/>
      <c r="BA9" s="19"/>
      <c r="BB9" s="20"/>
      <c r="BC9" s="19"/>
      <c r="BD9" s="20"/>
      <c r="BE9" s="20"/>
      <c r="BF9" s="19"/>
    </row>
    <row r="10" spans="1:58" ht="9" customHeight="1">
      <c r="A10" s="66"/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7"/>
      <c r="P10" s="67"/>
      <c r="Q10" s="68"/>
      <c r="R10" s="69"/>
      <c r="S10" s="67"/>
      <c r="T10" s="67"/>
      <c r="U10" s="67"/>
      <c r="V10" s="70"/>
      <c r="W10" s="71"/>
      <c r="X10" s="72"/>
      <c r="Y10" s="63"/>
      <c r="Z10" s="63"/>
      <c r="AA10" s="63"/>
      <c r="AB10" s="18"/>
      <c r="AC10" s="64"/>
      <c r="AD10" s="64"/>
      <c r="AE10" s="64"/>
      <c r="AF10" s="18"/>
      <c r="AG10" s="65"/>
      <c r="AH10" s="65"/>
      <c r="AI10" s="65"/>
      <c r="AJ10" s="65"/>
      <c r="AK10" s="65"/>
      <c r="AL10" s="65"/>
      <c r="AM10" s="65"/>
      <c r="AN10" s="65"/>
      <c r="AO10" s="18"/>
      <c r="AP10" s="18"/>
      <c r="AQ10" s="18"/>
      <c r="AR10" s="18"/>
      <c r="AS10" s="18"/>
      <c r="AT10" s="18"/>
      <c r="AU10" s="18"/>
      <c r="BA10" s="19"/>
      <c r="BB10" s="20"/>
      <c r="BC10" s="19"/>
      <c r="BD10" s="20"/>
      <c r="BE10" s="20"/>
      <c r="BF10" s="19"/>
    </row>
    <row r="11" spans="1:58" ht="33" customHeight="1" thickBot="1">
      <c r="A11" s="153" t="s">
        <v>16</v>
      </c>
      <c r="B11" s="153"/>
      <c r="C11" s="153"/>
      <c r="D11" s="153"/>
      <c r="E11" s="153"/>
      <c r="F11" s="153"/>
      <c r="G11" s="153"/>
      <c r="H11" s="153"/>
      <c r="I11" s="153"/>
      <c r="J11" s="153"/>
      <c r="K11" s="153"/>
      <c r="L11" s="153"/>
      <c r="M11" s="153"/>
      <c r="N11" s="66"/>
      <c r="O11" s="67"/>
      <c r="P11" s="67"/>
      <c r="Q11" s="67"/>
      <c r="R11" s="73"/>
      <c r="S11" s="67"/>
      <c r="T11" s="67"/>
      <c r="U11" s="67"/>
      <c r="V11" s="70"/>
      <c r="W11" s="71"/>
      <c r="X11" s="72"/>
      <c r="Y11" s="63"/>
      <c r="Z11" s="63"/>
      <c r="AA11" s="63"/>
      <c r="AB11" s="18"/>
      <c r="AC11" s="64"/>
      <c r="AD11" s="64"/>
      <c r="AE11" s="64"/>
      <c r="AF11" s="18"/>
      <c r="AG11" s="65"/>
      <c r="AH11" s="65"/>
      <c r="AI11" s="65"/>
      <c r="AJ11" s="65"/>
      <c r="AK11" s="65"/>
      <c r="AL11" s="65"/>
      <c r="AM11" s="65"/>
      <c r="AN11" s="65"/>
      <c r="AO11" s="18"/>
      <c r="AP11" s="18"/>
      <c r="AQ11" s="18"/>
      <c r="AR11" s="18"/>
      <c r="AS11" s="18"/>
      <c r="AT11" s="18"/>
      <c r="AU11" s="18"/>
      <c r="BA11" s="19"/>
      <c r="BB11" s="20"/>
      <c r="BC11" s="19"/>
      <c r="BD11" s="20"/>
      <c r="BE11" s="20"/>
      <c r="BF11" s="19"/>
    </row>
    <row r="12" spans="1:58" ht="18.75" customHeight="1" thickTop="1">
      <c r="A12" s="74"/>
      <c r="B12" s="74"/>
      <c r="C12" s="74"/>
      <c r="D12" s="74"/>
      <c r="E12" s="74"/>
      <c r="F12" s="74"/>
      <c r="G12" s="75" t="s">
        <v>17</v>
      </c>
      <c r="H12" s="76" t="s">
        <v>18</v>
      </c>
      <c r="I12" s="77" t="s">
        <v>19</v>
      </c>
      <c r="J12" s="56"/>
      <c r="K12" s="56"/>
      <c r="L12" s="56"/>
      <c r="M12" s="74"/>
      <c r="N12" s="74"/>
      <c r="O12" s="67"/>
      <c r="P12" s="67"/>
      <c r="Q12" s="67"/>
      <c r="R12" s="73"/>
      <c r="S12" s="67"/>
      <c r="T12" s="67"/>
      <c r="U12" s="67"/>
      <c r="V12" s="70"/>
      <c r="W12" s="71"/>
      <c r="X12" s="72"/>
      <c r="Y12" s="63"/>
      <c r="Z12" s="63"/>
      <c r="AA12" s="63"/>
      <c r="AB12" s="18"/>
      <c r="AC12" s="64"/>
      <c r="AD12" s="64"/>
      <c r="AE12" s="64"/>
      <c r="AF12" s="18"/>
      <c r="AG12" s="65"/>
      <c r="AH12" s="65"/>
      <c r="AI12" s="65"/>
      <c r="AJ12" s="65"/>
      <c r="AK12" s="65"/>
      <c r="AL12" s="65"/>
      <c r="AM12" s="65"/>
      <c r="AN12" s="65"/>
      <c r="AO12" s="18"/>
      <c r="AP12" s="18"/>
      <c r="AQ12" s="18"/>
      <c r="AR12" s="18"/>
      <c r="AS12" s="18"/>
      <c r="AT12" s="18"/>
      <c r="AU12" s="18"/>
      <c r="BA12" s="19"/>
      <c r="BB12" s="20"/>
      <c r="BC12" s="19"/>
      <c r="BD12" s="20"/>
      <c r="BE12" s="20"/>
      <c r="BF12" s="19"/>
    </row>
    <row r="13" spans="1:58" ht="18.75" customHeight="1" thickBot="1">
      <c r="A13" s="74"/>
      <c r="B13" s="74"/>
      <c r="C13" s="74"/>
      <c r="D13" s="74"/>
      <c r="E13" s="74"/>
      <c r="F13" s="74"/>
      <c r="G13" s="78" t="s">
        <v>20</v>
      </c>
      <c r="H13" s="79">
        <v>7</v>
      </c>
      <c r="I13" s="80">
        <v>-24</v>
      </c>
      <c r="J13" s="56"/>
      <c r="K13" s="56"/>
      <c r="L13" s="56"/>
      <c r="M13" s="74"/>
      <c r="N13" s="74"/>
      <c r="O13" s="67"/>
      <c r="P13" s="67"/>
      <c r="Q13" s="67"/>
      <c r="R13" s="67"/>
      <c r="S13" s="67"/>
      <c r="T13" s="67"/>
      <c r="U13" s="67"/>
      <c r="V13" s="70"/>
      <c r="W13" s="71"/>
      <c r="X13" s="72"/>
      <c r="Y13" s="72"/>
      <c r="Z13" s="81"/>
      <c r="AA13" s="81"/>
      <c r="AB13" s="18"/>
      <c r="AC13" s="64"/>
      <c r="AD13" s="64"/>
      <c r="AE13" s="64"/>
      <c r="AF13" s="18"/>
      <c r="AG13" s="65"/>
      <c r="AH13" s="65"/>
      <c r="AI13" s="65"/>
      <c r="AJ13" s="65"/>
      <c r="AK13" s="65"/>
      <c r="AL13" s="65"/>
      <c r="AM13" s="65"/>
      <c r="AN13" s="65"/>
      <c r="AO13" s="18"/>
      <c r="AP13" s="18"/>
      <c r="AQ13" s="18"/>
      <c r="AR13" s="18"/>
      <c r="AS13" s="18"/>
      <c r="AT13" s="18"/>
      <c r="AU13" s="18"/>
      <c r="BA13" s="19"/>
      <c r="BB13" s="20"/>
      <c r="BC13" s="19"/>
      <c r="BD13" s="20"/>
      <c r="BE13" s="20"/>
      <c r="BF13" s="19"/>
    </row>
    <row r="14" spans="1:58" ht="9" customHeight="1" thickTop="1">
      <c r="A14" s="82"/>
      <c r="B14" s="82"/>
      <c r="C14" s="82"/>
      <c r="D14" s="82"/>
      <c r="E14" s="82"/>
      <c r="F14" s="82"/>
      <c r="G14" s="83"/>
      <c r="H14" s="82"/>
      <c r="I14" s="82"/>
      <c r="J14" s="84"/>
      <c r="K14" s="82"/>
      <c r="L14" s="82"/>
      <c r="M14" s="82"/>
      <c r="N14" s="82"/>
      <c r="O14" s="85"/>
      <c r="P14" s="85"/>
      <c r="Q14" s="85"/>
      <c r="R14" s="85"/>
      <c r="S14" s="85"/>
      <c r="T14" s="85"/>
      <c r="U14" s="85"/>
      <c r="V14" s="86"/>
      <c r="W14" s="87"/>
      <c r="X14" s="53"/>
      <c r="Y14" s="88"/>
      <c r="Z14" s="53"/>
      <c r="AA14" s="53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BA14" s="19"/>
      <c r="BB14" s="20"/>
      <c r="BC14" s="19"/>
      <c r="BD14" s="20"/>
      <c r="BE14" s="20"/>
      <c r="BF14" s="19"/>
    </row>
    <row r="15" spans="1:58" ht="61.5" customHeight="1" thickBot="1">
      <c r="A15" s="1" t="s">
        <v>91</v>
      </c>
      <c r="B15" s="2" t="s">
        <v>92</v>
      </c>
      <c r="C15" s="3" t="s">
        <v>93</v>
      </c>
      <c r="D15" s="3" t="s">
        <v>94</v>
      </c>
      <c r="E15" s="4" t="s">
        <v>95</v>
      </c>
      <c r="F15" s="89" t="s">
        <v>96</v>
      </c>
      <c r="G15" s="90" t="s">
        <v>97</v>
      </c>
      <c r="H15" s="91" t="s">
        <v>98</v>
      </c>
      <c r="I15" s="92" t="s">
        <v>99</v>
      </c>
      <c r="J15" s="93" t="s">
        <v>100</v>
      </c>
      <c r="K15" s="94" t="s">
        <v>101</v>
      </c>
      <c r="L15" s="1" t="s">
        <v>102</v>
      </c>
      <c r="M15" s="5" t="s">
        <v>103</v>
      </c>
      <c r="N15" s="5" t="s">
        <v>104</v>
      </c>
      <c r="O15" s="5" t="s">
        <v>105</v>
      </c>
      <c r="P15" s="5" t="s">
        <v>106</v>
      </c>
      <c r="Q15" s="11" t="s">
        <v>107</v>
      </c>
      <c r="R15" s="1" t="s">
        <v>108</v>
      </c>
      <c r="S15" s="1" t="s">
        <v>109</v>
      </c>
      <c r="T15" s="1" t="s">
        <v>110</v>
      </c>
      <c r="U15" s="1" t="s">
        <v>111</v>
      </c>
      <c r="V15" s="12" t="s">
        <v>112</v>
      </c>
      <c r="W15" s="13" t="s">
        <v>113</v>
      </c>
      <c r="X15" s="14" t="s">
        <v>114</v>
      </c>
      <c r="Y15" s="1" t="s">
        <v>115</v>
      </c>
      <c r="Z15" s="15" t="s">
        <v>116</v>
      </c>
      <c r="AA15" s="15" t="s">
        <v>117</v>
      </c>
      <c r="AB15" s="95"/>
      <c r="AC15" s="154" t="s">
        <v>21</v>
      </c>
      <c r="AD15" s="154"/>
      <c r="AE15" s="154"/>
      <c r="AF15" s="95"/>
      <c r="AG15" s="155" t="s">
        <v>1</v>
      </c>
      <c r="AH15" s="156"/>
      <c r="AI15" s="156"/>
      <c r="AJ15" s="156"/>
      <c r="AK15" s="156"/>
      <c r="AL15" s="156"/>
      <c r="AM15" s="156"/>
      <c r="AN15" s="157"/>
      <c r="AO15" s="158" t="str">
        <f>$AO$1</f>
        <v>Nákupní rabat po odečtení všech slev</v>
      </c>
      <c r="AP15" s="159"/>
      <c r="AQ15" s="160"/>
      <c r="AR15" s="30"/>
      <c r="AS15" s="147" t="s">
        <v>3</v>
      </c>
      <c r="AT15" s="147"/>
      <c r="AU15" s="147"/>
      <c r="BA15" s="19"/>
      <c r="BB15" s="20"/>
      <c r="BC15" s="19"/>
      <c r="BD15" s="20"/>
      <c r="BE15" s="20"/>
      <c r="BF15" s="19"/>
    </row>
    <row r="16" spans="1:58" ht="16.5" customHeight="1">
      <c r="A16" s="96"/>
      <c r="B16" s="97"/>
      <c r="C16" s="98" t="s">
        <v>22</v>
      </c>
      <c r="D16" s="99"/>
      <c r="E16" s="100"/>
      <c r="F16" s="100"/>
      <c r="G16" s="101"/>
      <c r="H16" s="101"/>
      <c r="I16" s="101"/>
      <c r="J16" s="102"/>
      <c r="K16" s="103"/>
      <c r="L16" s="103"/>
      <c r="M16" s="100"/>
      <c r="N16" s="100"/>
      <c r="O16" s="100"/>
      <c r="P16" s="100"/>
      <c r="Q16" s="104"/>
      <c r="R16" s="105"/>
      <c r="S16" s="105"/>
      <c r="T16" s="104"/>
      <c r="U16" s="104"/>
      <c r="V16" s="106" t="s">
        <v>23</v>
      </c>
      <c r="W16" s="107"/>
      <c r="X16" s="104"/>
      <c r="Y16" s="108"/>
      <c r="Z16" s="109" t="str">
        <f>IF(B16=ZNdruh1,X16*((100-$AC$6)/100),IF(B16=ZNdruh2,X16*((100-$AD$6)/100),IF(B16=ZNdruh3,X16*((100-$AE$6)/100)," ")))</f>
        <v> </v>
      </c>
      <c r="AA16" s="110" t="str">
        <f>IF(B16=ZNdruh1,Z16*1.21,IF(B16=ZNdruh2,Z16*1.21,IF(B16=ZNdruh3,Z16*1.21," ")))</f>
        <v> </v>
      </c>
      <c r="AB16" s="111"/>
      <c r="AC16" s="140" t="str">
        <f>IF(B16=ZNdruh1,$AC$6,IF(B16=ZNdruh2,$AD$6,IF(B16=ZNdruh3,$AE$6," ")))</f>
        <v> </v>
      </c>
      <c r="AD16" s="140"/>
      <c r="AE16" s="140"/>
      <c r="AF16" s="111"/>
      <c r="AG16" s="141">
        <f>IF(A16="","",BF16)</f>
      </c>
      <c r="AH16" s="142"/>
      <c r="AI16" s="142"/>
      <c r="AJ16" s="142"/>
      <c r="AK16" s="142"/>
      <c r="AL16" s="142"/>
      <c r="AM16" s="142"/>
      <c r="AN16" s="143"/>
      <c r="AO16" s="144">
        <f>IF(B16=ZNdruh1,$AO$6,IF(B16=ZNdruh2,$AP$6,IF(B16=ZNdruh3,$AQ$6,"")))</f>
      </c>
      <c r="AP16" s="145"/>
      <c r="AQ16" s="146"/>
      <c r="AR16" s="111"/>
      <c r="AS16" s="112">
        <f>IF(B16="","",Z16-AG16)</f>
      </c>
      <c r="AT16" s="113">
        <f>IF(B16="","",1-AG16/Z16)</f>
      </c>
      <c r="AU16" s="113">
        <f>IF(B16="","",Z16/AG16-1)</f>
      </c>
      <c r="BA16" s="114" t="str">
        <f>IF(B16=ZNdruh1,X16*(100-ZSdruh1)/100,IF(B16=ZNdruh2,X16*(100-ZSdruh2)/100,IF(B16=ZNdruh3,X16*(100-ZSdruh3)/100," ")))</f>
        <v> </v>
      </c>
      <c r="BB16" s="115">
        <f>IF(B16=ZNdruh1,"A",IF(B16=ZNdruh2,"A",IF(B16=ZNdruh3,"N","")))</f>
      </c>
      <c r="BC16" s="116" t="str">
        <f>IF(BB16="A",BA16*(100-SZZP)/100,IF(BB16="N",BA16," "))</f>
        <v> </v>
      </c>
      <c r="BD16" s="115" t="str">
        <f>IF(U16="m2","A","N")</f>
        <v>N</v>
      </c>
      <c r="BE16" s="117" t="str">
        <f>IF(B16=ZNdruh3,"N","A")</f>
        <v>A</v>
      </c>
      <c r="BF16" s="116" t="str">
        <f>IF(AND(BD16="A",BE16="A",F16="PAL"),BC16*(100-SNCP)/100,BC16)</f>
        <v> </v>
      </c>
    </row>
    <row r="17" spans="1:58" s="18" customFormat="1" ht="15">
      <c r="A17" s="118">
        <v>147615</v>
      </c>
      <c r="B17" s="119" t="s">
        <v>12</v>
      </c>
      <c r="C17" s="120" t="s">
        <v>24</v>
      </c>
      <c r="D17" s="121" t="s">
        <v>25</v>
      </c>
      <c r="E17" s="122">
        <v>2017</v>
      </c>
      <c r="F17" s="122" t="s">
        <v>26</v>
      </c>
      <c r="G17" s="123"/>
      <c r="H17" s="124"/>
      <c r="I17" s="125"/>
      <c r="J17" s="126"/>
      <c r="K17" s="127">
        <v>0</v>
      </c>
      <c r="L17" s="127">
        <v>0</v>
      </c>
      <c r="M17" s="127">
        <v>0</v>
      </c>
      <c r="N17" s="127">
        <v>0</v>
      </c>
      <c r="O17" s="127"/>
      <c r="P17" s="128"/>
      <c r="Q17" s="129">
        <v>0</v>
      </c>
      <c r="R17" s="130">
        <v>0</v>
      </c>
      <c r="S17" s="129" t="s">
        <v>27</v>
      </c>
      <c r="T17" s="129">
        <v>0</v>
      </c>
      <c r="U17" s="129" t="s">
        <v>28</v>
      </c>
      <c r="V17" s="131">
        <v>23</v>
      </c>
      <c r="W17" s="132">
        <v>0</v>
      </c>
      <c r="X17" s="133">
        <v>1883.4710743801654</v>
      </c>
      <c r="Y17" s="134">
        <v>2279</v>
      </c>
      <c r="Z17" s="109">
        <f aca="true" t="shared" si="0" ref="Z17:Z52">IF(B17=ZNdruh1,X17*((100-$AC$6)/100),IF(B17=ZNdruh2,X17*((100-$AD$6)/100),IF(B17=ZNdruh3,X17*((100-$AE$6)/100)," ")))</f>
        <v>1883.4710743801654</v>
      </c>
      <c r="AA17" s="110">
        <f aca="true" t="shared" si="1" ref="AA17:AA52">IF(B17=ZNdruh1,Z17*1.21,IF(B17=ZNdruh2,Z17*1.21,IF(B17=ZNdruh3,Z17*1.21," ")))</f>
        <v>2279</v>
      </c>
      <c r="AB17" s="111"/>
      <c r="AC17" s="140">
        <f aca="true" t="shared" si="2" ref="AC17:AC52">IF(B17=ZNdruh1,$AC$6,IF(B17=ZNdruh2,$AD$6,IF(B17=ZNdruh3,$AE$6," ")))</f>
        <v>0</v>
      </c>
      <c r="AD17" s="140"/>
      <c r="AE17" s="140"/>
      <c r="AF17" s="111"/>
      <c r="AG17" s="141">
        <f aca="true" t="shared" si="3" ref="AG17:AG52">IF(A17="","",BF17)</f>
        <v>1883.4710743801654</v>
      </c>
      <c r="AH17" s="142"/>
      <c r="AI17" s="142"/>
      <c r="AJ17" s="142"/>
      <c r="AK17" s="142"/>
      <c r="AL17" s="142"/>
      <c r="AM17" s="142"/>
      <c r="AN17" s="143"/>
      <c r="AO17" s="144">
        <f aca="true" t="shared" si="4" ref="AO17:AO52">IF(B17=ZNdruh1,$AO$6,IF(B17=ZNdruh2,$AP$6,IF(B17=ZNdruh3,$AQ$6,"")))</f>
        <v>0</v>
      </c>
      <c r="AP17" s="145"/>
      <c r="AQ17" s="146"/>
      <c r="AR17" s="111"/>
      <c r="AS17" s="112">
        <f aca="true" t="shared" si="5" ref="AS17:AS52">IF(B17="","",Z17-AG17)</f>
        <v>0</v>
      </c>
      <c r="AT17" s="113">
        <f aca="true" t="shared" si="6" ref="AT17:AT52">IF(B17="","",1-AG17/Z17)</f>
        <v>0</v>
      </c>
      <c r="AU17" s="113">
        <f aca="true" t="shared" si="7" ref="AU17:AU52">IF(B17="","",Z17/AG17-1)</f>
        <v>0</v>
      </c>
      <c r="BA17" s="114">
        <f aca="true" t="shared" si="8" ref="BA17:BA52">IF(B17=ZNdruh1,X17*(100-ZSdruh1)/100,IF(B17=ZNdruh2,X17*(100-ZSdruh2)/100,IF(B17=ZNdruh3,X17*(100-ZSdruh3)/100," ")))</f>
        <v>1883.4710743801654</v>
      </c>
      <c r="BB17" s="115" t="str">
        <f aca="true" t="shared" si="9" ref="BB17:BB52">IF(B17=ZNdruh1,"A",IF(B17=ZNdruh2,"A",IF(B17=ZNdruh3,"N","")))</f>
        <v>A</v>
      </c>
      <c r="BC17" s="116">
        <f aca="true" t="shared" si="10" ref="BC17:BC52">IF(BB17="A",BA17*(100-SZZP)/100,IF(BB17="N",BA17," "))</f>
        <v>1883.4710743801654</v>
      </c>
      <c r="BD17" s="115" t="str">
        <f aca="true" t="shared" si="11" ref="BD17:BD52">IF(U17="m2","A","N")</f>
        <v>A</v>
      </c>
      <c r="BE17" s="117" t="str">
        <f aca="true" t="shared" si="12" ref="BE17:BE52">IF(B17=ZNdruh3,"N","A")</f>
        <v>A</v>
      </c>
      <c r="BF17" s="116">
        <f aca="true" t="shared" si="13" ref="BF17:BF52">IF(AND(BD17="A",BE17="A",F17="PAL"),BC17*(100-SNCP)/100,BC17)</f>
        <v>1883.4710743801654</v>
      </c>
    </row>
    <row r="18" spans="1:58" s="18" customFormat="1" ht="15">
      <c r="A18" s="118">
        <v>147614</v>
      </c>
      <c r="B18" s="119" t="s">
        <v>12</v>
      </c>
      <c r="C18" s="120" t="s">
        <v>24</v>
      </c>
      <c r="D18" s="121" t="s">
        <v>29</v>
      </c>
      <c r="E18" s="122">
        <v>2017</v>
      </c>
      <c r="F18" s="122" t="s">
        <v>26</v>
      </c>
      <c r="G18" s="123"/>
      <c r="H18" s="124"/>
      <c r="I18" s="125"/>
      <c r="J18" s="126"/>
      <c r="K18" s="127" t="s">
        <v>30</v>
      </c>
      <c r="L18" s="127" t="s">
        <v>31</v>
      </c>
      <c r="M18" s="127" t="s">
        <v>32</v>
      </c>
      <c r="N18" s="127" t="s">
        <v>33</v>
      </c>
      <c r="O18" s="127"/>
      <c r="P18" s="128"/>
      <c r="Q18" s="129" t="s">
        <v>34</v>
      </c>
      <c r="R18" s="130" t="s">
        <v>35</v>
      </c>
      <c r="S18" s="129" t="s">
        <v>27</v>
      </c>
      <c r="T18" s="129" t="s">
        <v>36</v>
      </c>
      <c r="U18" s="129" t="s">
        <v>28</v>
      </c>
      <c r="V18" s="131">
        <v>23</v>
      </c>
      <c r="W18" s="132" t="s">
        <v>37</v>
      </c>
      <c r="X18" s="133">
        <v>1833.8842975206612</v>
      </c>
      <c r="Y18" s="134">
        <v>2219</v>
      </c>
      <c r="Z18" s="109">
        <f t="shared" si="0"/>
        <v>1833.8842975206612</v>
      </c>
      <c r="AA18" s="110">
        <f t="shared" si="1"/>
        <v>2219</v>
      </c>
      <c r="AB18" s="111"/>
      <c r="AC18" s="140">
        <f t="shared" si="2"/>
        <v>0</v>
      </c>
      <c r="AD18" s="140"/>
      <c r="AE18" s="140"/>
      <c r="AF18" s="111"/>
      <c r="AG18" s="141">
        <f t="shared" si="3"/>
        <v>1833.8842975206612</v>
      </c>
      <c r="AH18" s="142"/>
      <c r="AI18" s="142"/>
      <c r="AJ18" s="142"/>
      <c r="AK18" s="142"/>
      <c r="AL18" s="142"/>
      <c r="AM18" s="142"/>
      <c r="AN18" s="143"/>
      <c r="AO18" s="144">
        <f t="shared" si="4"/>
        <v>0</v>
      </c>
      <c r="AP18" s="145"/>
      <c r="AQ18" s="146"/>
      <c r="AR18" s="111"/>
      <c r="AS18" s="112">
        <f t="shared" si="5"/>
        <v>0</v>
      </c>
      <c r="AT18" s="113">
        <f t="shared" si="6"/>
        <v>0</v>
      </c>
      <c r="AU18" s="113">
        <f t="shared" si="7"/>
        <v>0</v>
      </c>
      <c r="BA18" s="114">
        <f t="shared" si="8"/>
        <v>1833.8842975206612</v>
      </c>
      <c r="BB18" s="115" t="str">
        <f t="shared" si="9"/>
        <v>A</v>
      </c>
      <c r="BC18" s="116">
        <f t="shared" si="10"/>
        <v>1833.8842975206612</v>
      </c>
      <c r="BD18" s="115" t="str">
        <f t="shared" si="11"/>
        <v>A</v>
      </c>
      <c r="BE18" s="117" t="str">
        <f t="shared" si="12"/>
        <v>A</v>
      </c>
      <c r="BF18" s="116">
        <f t="shared" si="13"/>
        <v>1833.8842975206612</v>
      </c>
    </row>
    <row r="19" spans="1:58" s="18" customFormat="1" ht="15">
      <c r="A19" s="118">
        <v>147616</v>
      </c>
      <c r="B19" s="119" t="s">
        <v>12</v>
      </c>
      <c r="C19" s="120" t="s">
        <v>24</v>
      </c>
      <c r="D19" s="121" t="s">
        <v>38</v>
      </c>
      <c r="E19" s="122">
        <v>2017</v>
      </c>
      <c r="F19" s="122" t="s">
        <v>26</v>
      </c>
      <c r="G19" s="123"/>
      <c r="H19" s="124"/>
      <c r="I19" s="125"/>
      <c r="J19" s="126"/>
      <c r="K19" s="127">
        <v>0</v>
      </c>
      <c r="L19" s="127" t="s">
        <v>31</v>
      </c>
      <c r="M19" s="127">
        <v>0</v>
      </c>
      <c r="N19" s="127">
        <v>0</v>
      </c>
      <c r="O19" s="127"/>
      <c r="P19" s="128"/>
      <c r="Q19" s="129">
        <v>0</v>
      </c>
      <c r="R19" s="130">
        <v>0</v>
      </c>
      <c r="S19" s="129" t="s">
        <v>27</v>
      </c>
      <c r="T19" s="129">
        <v>0</v>
      </c>
      <c r="U19" s="129" t="s">
        <v>28</v>
      </c>
      <c r="V19" s="131">
        <v>23</v>
      </c>
      <c r="W19" s="132" t="s">
        <v>37</v>
      </c>
      <c r="X19" s="133">
        <v>1833.8842975206612</v>
      </c>
      <c r="Y19" s="134">
        <v>2219</v>
      </c>
      <c r="Z19" s="109">
        <f t="shared" si="0"/>
        <v>1833.8842975206612</v>
      </c>
      <c r="AA19" s="110">
        <f t="shared" si="1"/>
        <v>2219</v>
      </c>
      <c r="AB19" s="111"/>
      <c r="AC19" s="140">
        <f t="shared" si="2"/>
        <v>0</v>
      </c>
      <c r="AD19" s="140"/>
      <c r="AE19" s="140"/>
      <c r="AF19" s="111"/>
      <c r="AG19" s="141">
        <f t="shared" si="3"/>
        <v>1833.8842975206612</v>
      </c>
      <c r="AH19" s="142"/>
      <c r="AI19" s="142"/>
      <c r="AJ19" s="142"/>
      <c r="AK19" s="142"/>
      <c r="AL19" s="142"/>
      <c r="AM19" s="142"/>
      <c r="AN19" s="143"/>
      <c r="AO19" s="144">
        <f t="shared" si="4"/>
        <v>0</v>
      </c>
      <c r="AP19" s="145"/>
      <c r="AQ19" s="146"/>
      <c r="AR19" s="111"/>
      <c r="AS19" s="112">
        <f t="shared" si="5"/>
        <v>0</v>
      </c>
      <c r="AT19" s="113">
        <f t="shared" si="6"/>
        <v>0</v>
      </c>
      <c r="AU19" s="113">
        <f t="shared" si="7"/>
        <v>0</v>
      </c>
      <c r="BA19" s="114">
        <f t="shared" si="8"/>
        <v>1833.8842975206612</v>
      </c>
      <c r="BB19" s="115" t="str">
        <f t="shared" si="9"/>
        <v>A</v>
      </c>
      <c r="BC19" s="116">
        <f t="shared" si="10"/>
        <v>1833.8842975206612</v>
      </c>
      <c r="BD19" s="115" t="str">
        <f t="shared" si="11"/>
        <v>A</v>
      </c>
      <c r="BE19" s="117" t="str">
        <f t="shared" si="12"/>
        <v>A</v>
      </c>
      <c r="BF19" s="116">
        <f t="shared" si="13"/>
        <v>1833.8842975206612</v>
      </c>
    </row>
    <row r="20" spans="1:58" s="18" customFormat="1" ht="15">
      <c r="A20" s="118">
        <v>147617</v>
      </c>
      <c r="B20" s="119" t="s">
        <v>12</v>
      </c>
      <c r="C20" s="120" t="s">
        <v>24</v>
      </c>
      <c r="D20" s="121" t="s">
        <v>39</v>
      </c>
      <c r="E20" s="122">
        <v>2017</v>
      </c>
      <c r="F20" s="122" t="s">
        <v>26</v>
      </c>
      <c r="G20" s="123"/>
      <c r="H20" s="124"/>
      <c r="I20" s="125"/>
      <c r="J20" s="126"/>
      <c r="K20" s="127">
        <v>0</v>
      </c>
      <c r="L20" s="127">
        <v>0</v>
      </c>
      <c r="M20" s="127">
        <v>0</v>
      </c>
      <c r="N20" s="127">
        <v>0</v>
      </c>
      <c r="O20" s="127"/>
      <c r="P20" s="128"/>
      <c r="Q20" s="129">
        <v>0</v>
      </c>
      <c r="R20" s="130">
        <v>0</v>
      </c>
      <c r="S20" s="129">
        <v>0</v>
      </c>
      <c r="T20" s="129">
        <v>0</v>
      </c>
      <c r="U20" s="129" t="s">
        <v>28</v>
      </c>
      <c r="V20" s="131">
        <v>23</v>
      </c>
      <c r="W20" s="132">
        <v>0</v>
      </c>
      <c r="X20" s="133">
        <v>1652.0661157024795</v>
      </c>
      <c r="Y20" s="134">
        <v>1999</v>
      </c>
      <c r="Z20" s="109">
        <f t="shared" si="0"/>
        <v>1652.0661157024795</v>
      </c>
      <c r="AA20" s="110">
        <f t="shared" si="1"/>
        <v>1999</v>
      </c>
      <c r="AB20" s="111"/>
      <c r="AC20" s="140">
        <f t="shared" si="2"/>
        <v>0</v>
      </c>
      <c r="AD20" s="140"/>
      <c r="AE20" s="140"/>
      <c r="AF20" s="111"/>
      <c r="AG20" s="141">
        <f t="shared" si="3"/>
        <v>1652.0661157024795</v>
      </c>
      <c r="AH20" s="142"/>
      <c r="AI20" s="142"/>
      <c r="AJ20" s="142"/>
      <c r="AK20" s="142"/>
      <c r="AL20" s="142"/>
      <c r="AM20" s="142"/>
      <c r="AN20" s="143"/>
      <c r="AO20" s="144">
        <f t="shared" si="4"/>
        <v>0</v>
      </c>
      <c r="AP20" s="145"/>
      <c r="AQ20" s="146"/>
      <c r="AR20" s="111"/>
      <c r="AS20" s="112">
        <f t="shared" si="5"/>
        <v>0</v>
      </c>
      <c r="AT20" s="113">
        <f t="shared" si="6"/>
        <v>0</v>
      </c>
      <c r="AU20" s="113">
        <f t="shared" si="7"/>
        <v>0</v>
      </c>
      <c r="BA20" s="114">
        <f t="shared" si="8"/>
        <v>1652.0661157024795</v>
      </c>
      <c r="BB20" s="115" t="str">
        <f t="shared" si="9"/>
        <v>A</v>
      </c>
      <c r="BC20" s="116">
        <f t="shared" si="10"/>
        <v>1652.0661157024795</v>
      </c>
      <c r="BD20" s="115" t="str">
        <f t="shared" si="11"/>
        <v>A</v>
      </c>
      <c r="BE20" s="117" t="str">
        <f t="shared" si="12"/>
        <v>A</v>
      </c>
      <c r="BF20" s="116">
        <f t="shared" si="13"/>
        <v>1652.0661157024795</v>
      </c>
    </row>
    <row r="21" spans="1:58" s="18" customFormat="1" ht="15">
      <c r="A21" s="118">
        <v>147618</v>
      </c>
      <c r="B21" s="119" t="s">
        <v>12</v>
      </c>
      <c r="C21" s="120" t="s">
        <v>24</v>
      </c>
      <c r="D21" s="121" t="s">
        <v>40</v>
      </c>
      <c r="E21" s="122">
        <v>2017</v>
      </c>
      <c r="F21" s="122" t="s">
        <v>26</v>
      </c>
      <c r="G21" s="123"/>
      <c r="H21" s="124"/>
      <c r="I21" s="125"/>
      <c r="J21" s="126"/>
      <c r="K21" s="127" t="s">
        <v>41</v>
      </c>
      <c r="L21" s="127">
        <v>0</v>
      </c>
      <c r="M21" s="127">
        <v>0</v>
      </c>
      <c r="N21" s="127">
        <v>0</v>
      </c>
      <c r="O21" s="127"/>
      <c r="P21" s="128"/>
      <c r="Q21" s="129">
        <v>0</v>
      </c>
      <c r="R21" s="130">
        <v>0</v>
      </c>
      <c r="S21" s="129">
        <v>0</v>
      </c>
      <c r="T21" s="129">
        <v>0</v>
      </c>
      <c r="U21" s="129" t="s">
        <v>28</v>
      </c>
      <c r="V21" s="131">
        <v>23</v>
      </c>
      <c r="W21" s="132" t="s">
        <v>37</v>
      </c>
      <c r="X21" s="133">
        <v>1652.0661157024795</v>
      </c>
      <c r="Y21" s="134">
        <v>1999</v>
      </c>
      <c r="Z21" s="109">
        <f t="shared" si="0"/>
        <v>1652.0661157024795</v>
      </c>
      <c r="AA21" s="110">
        <f t="shared" si="1"/>
        <v>1999</v>
      </c>
      <c r="AB21" s="111"/>
      <c r="AC21" s="140">
        <f t="shared" si="2"/>
        <v>0</v>
      </c>
      <c r="AD21" s="140"/>
      <c r="AE21" s="140"/>
      <c r="AF21" s="111"/>
      <c r="AG21" s="141">
        <f t="shared" si="3"/>
        <v>1652.0661157024795</v>
      </c>
      <c r="AH21" s="142"/>
      <c r="AI21" s="142"/>
      <c r="AJ21" s="142"/>
      <c r="AK21" s="142"/>
      <c r="AL21" s="142"/>
      <c r="AM21" s="142"/>
      <c r="AN21" s="143"/>
      <c r="AO21" s="144">
        <f t="shared" si="4"/>
        <v>0</v>
      </c>
      <c r="AP21" s="145"/>
      <c r="AQ21" s="146"/>
      <c r="AR21" s="111"/>
      <c r="AS21" s="112">
        <f t="shared" si="5"/>
        <v>0</v>
      </c>
      <c r="AT21" s="113">
        <f t="shared" si="6"/>
        <v>0</v>
      </c>
      <c r="AU21" s="113">
        <f t="shared" si="7"/>
        <v>0</v>
      </c>
      <c r="BA21" s="114">
        <f t="shared" si="8"/>
        <v>1652.0661157024795</v>
      </c>
      <c r="BB21" s="115" t="str">
        <f t="shared" si="9"/>
        <v>A</v>
      </c>
      <c r="BC21" s="116">
        <f t="shared" si="10"/>
        <v>1652.0661157024795</v>
      </c>
      <c r="BD21" s="115" t="str">
        <f t="shared" si="11"/>
        <v>A</v>
      </c>
      <c r="BE21" s="117" t="str">
        <f t="shared" si="12"/>
        <v>A</v>
      </c>
      <c r="BF21" s="116">
        <f t="shared" si="13"/>
        <v>1652.0661157024795</v>
      </c>
    </row>
    <row r="22" spans="1:58" s="18" customFormat="1" ht="15">
      <c r="A22" s="118">
        <v>147619</v>
      </c>
      <c r="B22" s="119" t="s">
        <v>12</v>
      </c>
      <c r="C22" s="120" t="s">
        <v>24</v>
      </c>
      <c r="D22" s="121" t="s">
        <v>42</v>
      </c>
      <c r="E22" s="122">
        <v>2017</v>
      </c>
      <c r="F22" s="122" t="s">
        <v>26</v>
      </c>
      <c r="G22" s="123"/>
      <c r="H22" s="124"/>
      <c r="I22" s="125"/>
      <c r="J22" s="126"/>
      <c r="K22" s="127" t="s">
        <v>41</v>
      </c>
      <c r="L22" s="127" t="s">
        <v>31</v>
      </c>
      <c r="M22" s="127" t="s">
        <v>32</v>
      </c>
      <c r="N22" s="127" t="s">
        <v>33</v>
      </c>
      <c r="O22" s="127"/>
      <c r="P22" s="128"/>
      <c r="Q22" s="129" t="s">
        <v>34</v>
      </c>
      <c r="R22" s="130" t="s">
        <v>35</v>
      </c>
      <c r="S22" s="129" t="s">
        <v>27</v>
      </c>
      <c r="T22" s="129" t="s">
        <v>36</v>
      </c>
      <c r="U22" s="129" t="s">
        <v>28</v>
      </c>
      <c r="V22" s="131">
        <v>23</v>
      </c>
      <c r="W22" s="132" t="s">
        <v>37</v>
      </c>
      <c r="X22" s="133">
        <v>1833.8842975206612</v>
      </c>
      <c r="Y22" s="134">
        <v>2219</v>
      </c>
      <c r="Z22" s="109">
        <f t="shared" si="0"/>
        <v>1833.8842975206612</v>
      </c>
      <c r="AA22" s="110">
        <f t="shared" si="1"/>
        <v>2219</v>
      </c>
      <c r="AB22" s="111"/>
      <c r="AC22" s="140">
        <f t="shared" si="2"/>
        <v>0</v>
      </c>
      <c r="AD22" s="140"/>
      <c r="AE22" s="140"/>
      <c r="AF22" s="111"/>
      <c r="AG22" s="141">
        <f t="shared" si="3"/>
        <v>1833.8842975206612</v>
      </c>
      <c r="AH22" s="142"/>
      <c r="AI22" s="142"/>
      <c r="AJ22" s="142"/>
      <c r="AK22" s="142"/>
      <c r="AL22" s="142"/>
      <c r="AM22" s="142"/>
      <c r="AN22" s="143"/>
      <c r="AO22" s="144">
        <f t="shared" si="4"/>
        <v>0</v>
      </c>
      <c r="AP22" s="145"/>
      <c r="AQ22" s="146"/>
      <c r="AR22" s="111"/>
      <c r="AS22" s="112">
        <f t="shared" si="5"/>
        <v>0</v>
      </c>
      <c r="AT22" s="113">
        <f t="shared" si="6"/>
        <v>0</v>
      </c>
      <c r="AU22" s="113">
        <f t="shared" si="7"/>
        <v>0</v>
      </c>
      <c r="BA22" s="114">
        <f t="shared" si="8"/>
        <v>1833.8842975206612</v>
      </c>
      <c r="BB22" s="115" t="str">
        <f t="shared" si="9"/>
        <v>A</v>
      </c>
      <c r="BC22" s="116">
        <f t="shared" si="10"/>
        <v>1833.8842975206612</v>
      </c>
      <c r="BD22" s="115" t="str">
        <f t="shared" si="11"/>
        <v>A</v>
      </c>
      <c r="BE22" s="117" t="str">
        <f t="shared" si="12"/>
        <v>A</v>
      </c>
      <c r="BF22" s="116">
        <f t="shared" si="13"/>
        <v>1833.8842975206612</v>
      </c>
    </row>
    <row r="23" spans="1:58" s="18" customFormat="1" ht="17.25">
      <c r="A23" s="96"/>
      <c r="B23" s="97"/>
      <c r="C23" s="98" t="s">
        <v>43</v>
      </c>
      <c r="D23" s="99"/>
      <c r="E23" s="100"/>
      <c r="F23" s="100"/>
      <c r="G23" s="101"/>
      <c r="H23" s="101"/>
      <c r="I23" s="101"/>
      <c r="J23" s="102"/>
      <c r="K23" s="103"/>
      <c r="L23" s="103"/>
      <c r="M23" s="100"/>
      <c r="N23" s="100"/>
      <c r="O23" s="100"/>
      <c r="P23" s="100"/>
      <c r="Q23" s="104"/>
      <c r="R23" s="105"/>
      <c r="S23" s="105"/>
      <c r="T23" s="104"/>
      <c r="U23" s="104"/>
      <c r="V23" s="106" t="s">
        <v>23</v>
      </c>
      <c r="W23" s="107"/>
      <c r="X23" s="104"/>
      <c r="Y23" s="108"/>
      <c r="Z23" s="109" t="str">
        <f t="shared" si="0"/>
        <v> </v>
      </c>
      <c r="AA23" s="110" t="str">
        <f t="shared" si="1"/>
        <v> </v>
      </c>
      <c r="AB23" s="111"/>
      <c r="AC23" s="140" t="str">
        <f t="shared" si="2"/>
        <v> </v>
      </c>
      <c r="AD23" s="140"/>
      <c r="AE23" s="140"/>
      <c r="AF23" s="111"/>
      <c r="AG23" s="141">
        <f t="shared" si="3"/>
      </c>
      <c r="AH23" s="142"/>
      <c r="AI23" s="142"/>
      <c r="AJ23" s="142"/>
      <c r="AK23" s="142"/>
      <c r="AL23" s="142"/>
      <c r="AM23" s="142"/>
      <c r="AN23" s="143"/>
      <c r="AO23" s="144">
        <f t="shared" si="4"/>
      </c>
      <c r="AP23" s="145"/>
      <c r="AQ23" s="146"/>
      <c r="AR23" s="111"/>
      <c r="AS23" s="112">
        <f t="shared" si="5"/>
      </c>
      <c r="AT23" s="113">
        <f t="shared" si="6"/>
      </c>
      <c r="AU23" s="113">
        <f t="shared" si="7"/>
      </c>
      <c r="BA23" s="114" t="str">
        <f t="shared" si="8"/>
        <v> </v>
      </c>
      <c r="BB23" s="115">
        <f t="shared" si="9"/>
      </c>
      <c r="BC23" s="116" t="str">
        <f t="shared" si="10"/>
        <v> </v>
      </c>
      <c r="BD23" s="115" t="str">
        <f t="shared" si="11"/>
        <v>N</v>
      </c>
      <c r="BE23" s="117" t="str">
        <f t="shared" si="12"/>
        <v>A</v>
      </c>
      <c r="BF23" s="116" t="str">
        <f t="shared" si="13"/>
        <v> </v>
      </c>
    </row>
    <row r="24" spans="1:58" s="18" customFormat="1" ht="15">
      <c r="A24" s="118">
        <v>147860</v>
      </c>
      <c r="B24" s="119" t="s">
        <v>12</v>
      </c>
      <c r="C24" s="135" t="s">
        <v>43</v>
      </c>
      <c r="D24" s="121" t="s">
        <v>44</v>
      </c>
      <c r="E24" s="122">
        <v>2017</v>
      </c>
      <c r="F24" s="122"/>
      <c r="G24" s="123"/>
      <c r="H24" s="124"/>
      <c r="I24" s="125"/>
      <c r="J24" s="126"/>
      <c r="K24" s="127" t="s">
        <v>30</v>
      </c>
      <c r="L24" s="127" t="s">
        <v>45</v>
      </c>
      <c r="M24" s="127" t="s">
        <v>32</v>
      </c>
      <c r="N24" s="127" t="s">
        <v>32</v>
      </c>
      <c r="O24" s="127"/>
      <c r="P24" s="128"/>
      <c r="Q24" s="129" t="s">
        <v>46</v>
      </c>
      <c r="R24" s="130" t="s">
        <v>47</v>
      </c>
      <c r="S24" s="129" t="s">
        <v>48</v>
      </c>
      <c r="T24" s="129">
        <v>1</v>
      </c>
      <c r="U24" s="129" t="s">
        <v>49</v>
      </c>
      <c r="V24" s="131">
        <v>1</v>
      </c>
      <c r="W24" s="132">
        <v>0</v>
      </c>
      <c r="X24" s="133">
        <v>404.1322314049587</v>
      </c>
      <c r="Y24" s="134">
        <v>489</v>
      </c>
      <c r="Z24" s="109">
        <f t="shared" si="0"/>
        <v>404.1322314049587</v>
      </c>
      <c r="AA24" s="110">
        <f t="shared" si="1"/>
        <v>489</v>
      </c>
      <c r="AB24" s="111"/>
      <c r="AC24" s="140">
        <f t="shared" si="2"/>
        <v>0</v>
      </c>
      <c r="AD24" s="140"/>
      <c r="AE24" s="140"/>
      <c r="AF24" s="111"/>
      <c r="AG24" s="141">
        <f t="shared" si="3"/>
        <v>404.1322314049587</v>
      </c>
      <c r="AH24" s="142"/>
      <c r="AI24" s="142"/>
      <c r="AJ24" s="142"/>
      <c r="AK24" s="142"/>
      <c r="AL24" s="142"/>
      <c r="AM24" s="142"/>
      <c r="AN24" s="143"/>
      <c r="AO24" s="144">
        <f t="shared" si="4"/>
        <v>0</v>
      </c>
      <c r="AP24" s="145"/>
      <c r="AQ24" s="146"/>
      <c r="AR24" s="111"/>
      <c r="AS24" s="112">
        <f t="shared" si="5"/>
        <v>0</v>
      </c>
      <c r="AT24" s="113">
        <f t="shared" si="6"/>
        <v>0</v>
      </c>
      <c r="AU24" s="113">
        <f t="shared" si="7"/>
        <v>0</v>
      </c>
      <c r="BA24" s="114">
        <f t="shared" si="8"/>
        <v>404.1322314049587</v>
      </c>
      <c r="BB24" s="115" t="str">
        <f t="shared" si="9"/>
        <v>A</v>
      </c>
      <c r="BC24" s="116">
        <f t="shared" si="10"/>
        <v>404.1322314049587</v>
      </c>
      <c r="BD24" s="115" t="str">
        <f t="shared" si="11"/>
        <v>N</v>
      </c>
      <c r="BE24" s="117" t="str">
        <f t="shared" si="12"/>
        <v>A</v>
      </c>
      <c r="BF24" s="116">
        <f t="shared" si="13"/>
        <v>404.1322314049587</v>
      </c>
    </row>
    <row r="25" spans="1:58" s="18" customFormat="1" ht="15">
      <c r="A25" s="118">
        <v>147861</v>
      </c>
      <c r="B25" s="119" t="s">
        <v>12</v>
      </c>
      <c r="C25" s="135" t="s">
        <v>43</v>
      </c>
      <c r="D25" s="121" t="s">
        <v>50</v>
      </c>
      <c r="E25" s="122">
        <v>2017</v>
      </c>
      <c r="F25" s="122"/>
      <c r="G25" s="123"/>
      <c r="H25" s="124"/>
      <c r="I25" s="125"/>
      <c r="J25" s="126"/>
      <c r="K25" s="127" t="s">
        <v>30</v>
      </c>
      <c r="L25" s="127" t="s">
        <v>45</v>
      </c>
      <c r="M25" s="127" t="s">
        <v>32</v>
      </c>
      <c r="N25" s="127" t="s">
        <v>32</v>
      </c>
      <c r="O25" s="127"/>
      <c r="P25" s="128"/>
      <c r="Q25" s="129" t="s">
        <v>46</v>
      </c>
      <c r="R25" s="130" t="s">
        <v>47</v>
      </c>
      <c r="S25" s="129" t="s">
        <v>48</v>
      </c>
      <c r="T25" s="129">
        <v>1</v>
      </c>
      <c r="U25" s="129" t="s">
        <v>49</v>
      </c>
      <c r="V25" s="131">
        <v>1</v>
      </c>
      <c r="W25" s="132">
        <v>0</v>
      </c>
      <c r="X25" s="133">
        <v>404.1322314049587</v>
      </c>
      <c r="Y25" s="134">
        <v>489</v>
      </c>
      <c r="Z25" s="109">
        <f t="shared" si="0"/>
        <v>404.1322314049587</v>
      </c>
      <c r="AA25" s="110">
        <f t="shared" si="1"/>
        <v>489</v>
      </c>
      <c r="AB25" s="111"/>
      <c r="AC25" s="140">
        <f t="shared" si="2"/>
        <v>0</v>
      </c>
      <c r="AD25" s="140"/>
      <c r="AE25" s="140"/>
      <c r="AF25" s="111"/>
      <c r="AG25" s="141">
        <f t="shared" si="3"/>
        <v>404.1322314049587</v>
      </c>
      <c r="AH25" s="142"/>
      <c r="AI25" s="142"/>
      <c r="AJ25" s="142"/>
      <c r="AK25" s="142"/>
      <c r="AL25" s="142"/>
      <c r="AM25" s="142"/>
      <c r="AN25" s="143"/>
      <c r="AO25" s="144">
        <f t="shared" si="4"/>
        <v>0</v>
      </c>
      <c r="AP25" s="145"/>
      <c r="AQ25" s="146"/>
      <c r="AR25" s="111"/>
      <c r="AS25" s="112">
        <f t="shared" si="5"/>
        <v>0</v>
      </c>
      <c r="AT25" s="113">
        <f t="shared" si="6"/>
        <v>0</v>
      </c>
      <c r="AU25" s="113">
        <f t="shared" si="7"/>
        <v>0</v>
      </c>
      <c r="BA25" s="114">
        <f t="shared" si="8"/>
        <v>404.1322314049587</v>
      </c>
      <c r="BB25" s="115" t="str">
        <f t="shared" si="9"/>
        <v>A</v>
      </c>
      <c r="BC25" s="116">
        <f t="shared" si="10"/>
        <v>404.1322314049587</v>
      </c>
      <c r="BD25" s="115" t="str">
        <f t="shared" si="11"/>
        <v>N</v>
      </c>
      <c r="BE25" s="117" t="str">
        <f t="shared" si="12"/>
        <v>A</v>
      </c>
      <c r="BF25" s="116">
        <f t="shared" si="13"/>
        <v>404.1322314049587</v>
      </c>
    </row>
    <row r="26" spans="1:58" s="18" customFormat="1" ht="15">
      <c r="A26" s="118">
        <v>147862</v>
      </c>
      <c r="B26" s="119" t="s">
        <v>12</v>
      </c>
      <c r="C26" s="135" t="s">
        <v>43</v>
      </c>
      <c r="D26" s="121" t="s">
        <v>51</v>
      </c>
      <c r="E26" s="122">
        <v>2017</v>
      </c>
      <c r="F26" s="122"/>
      <c r="G26" s="123"/>
      <c r="H26" s="124"/>
      <c r="I26" s="125"/>
      <c r="J26" s="126"/>
      <c r="K26" s="127" t="s">
        <v>30</v>
      </c>
      <c r="L26" s="127" t="s">
        <v>45</v>
      </c>
      <c r="M26" s="127" t="s">
        <v>32</v>
      </c>
      <c r="N26" s="127" t="s">
        <v>32</v>
      </c>
      <c r="O26" s="127"/>
      <c r="P26" s="128"/>
      <c r="Q26" s="129" t="s">
        <v>52</v>
      </c>
      <c r="R26" s="130" t="s">
        <v>47</v>
      </c>
      <c r="S26" s="129" t="s">
        <v>48</v>
      </c>
      <c r="T26" s="129">
        <v>1</v>
      </c>
      <c r="U26" s="129" t="s">
        <v>49</v>
      </c>
      <c r="V26" s="131">
        <v>1</v>
      </c>
      <c r="W26" s="132">
        <v>0</v>
      </c>
      <c r="X26" s="133">
        <v>404.1322314049587</v>
      </c>
      <c r="Y26" s="134">
        <v>489</v>
      </c>
      <c r="Z26" s="109">
        <f t="shared" si="0"/>
        <v>404.1322314049587</v>
      </c>
      <c r="AA26" s="110">
        <f t="shared" si="1"/>
        <v>489</v>
      </c>
      <c r="AB26" s="111"/>
      <c r="AC26" s="140">
        <f t="shared" si="2"/>
        <v>0</v>
      </c>
      <c r="AD26" s="140"/>
      <c r="AE26" s="140"/>
      <c r="AF26" s="111"/>
      <c r="AG26" s="141">
        <f t="shared" si="3"/>
        <v>404.1322314049587</v>
      </c>
      <c r="AH26" s="142"/>
      <c r="AI26" s="142"/>
      <c r="AJ26" s="142"/>
      <c r="AK26" s="142"/>
      <c r="AL26" s="142"/>
      <c r="AM26" s="142"/>
      <c r="AN26" s="143"/>
      <c r="AO26" s="144">
        <f t="shared" si="4"/>
        <v>0</v>
      </c>
      <c r="AP26" s="145"/>
      <c r="AQ26" s="146"/>
      <c r="AR26" s="111"/>
      <c r="AS26" s="112">
        <f t="shared" si="5"/>
        <v>0</v>
      </c>
      <c r="AT26" s="113">
        <f t="shared" si="6"/>
        <v>0</v>
      </c>
      <c r="AU26" s="113">
        <f t="shared" si="7"/>
        <v>0</v>
      </c>
      <c r="BA26" s="114">
        <f t="shared" si="8"/>
        <v>404.1322314049587</v>
      </c>
      <c r="BB26" s="115" t="str">
        <f t="shared" si="9"/>
        <v>A</v>
      </c>
      <c r="BC26" s="116">
        <f t="shared" si="10"/>
        <v>404.1322314049587</v>
      </c>
      <c r="BD26" s="115" t="str">
        <f t="shared" si="11"/>
        <v>N</v>
      </c>
      <c r="BE26" s="117" t="str">
        <f t="shared" si="12"/>
        <v>A</v>
      </c>
      <c r="BF26" s="116">
        <f t="shared" si="13"/>
        <v>404.1322314049587</v>
      </c>
    </row>
    <row r="27" spans="1:58" s="18" customFormat="1" ht="15">
      <c r="A27" s="118">
        <v>147866</v>
      </c>
      <c r="B27" s="119" t="s">
        <v>12</v>
      </c>
      <c r="C27" s="135" t="s">
        <v>43</v>
      </c>
      <c r="D27" s="121" t="s">
        <v>53</v>
      </c>
      <c r="E27" s="122">
        <v>2017</v>
      </c>
      <c r="F27" s="122"/>
      <c r="G27" s="123"/>
      <c r="H27" s="124"/>
      <c r="I27" s="125"/>
      <c r="J27" s="126"/>
      <c r="K27" s="127" t="s">
        <v>30</v>
      </c>
      <c r="L27" s="127" t="s">
        <v>45</v>
      </c>
      <c r="M27" s="127" t="s">
        <v>32</v>
      </c>
      <c r="N27" s="127" t="s">
        <v>32</v>
      </c>
      <c r="O27" s="127"/>
      <c r="P27" s="128"/>
      <c r="Q27" s="129" t="s">
        <v>46</v>
      </c>
      <c r="R27" s="130" t="s">
        <v>47</v>
      </c>
      <c r="S27" s="129" t="s">
        <v>48</v>
      </c>
      <c r="T27" s="129">
        <v>1</v>
      </c>
      <c r="U27" s="129" t="s">
        <v>49</v>
      </c>
      <c r="V27" s="131">
        <v>1</v>
      </c>
      <c r="W27" s="132">
        <v>0</v>
      </c>
      <c r="X27" s="133">
        <v>329.75206611570246</v>
      </c>
      <c r="Y27" s="134">
        <v>399</v>
      </c>
      <c r="Z27" s="109">
        <f t="shared" si="0"/>
        <v>329.75206611570246</v>
      </c>
      <c r="AA27" s="110">
        <f t="shared" si="1"/>
        <v>398.99999999999994</v>
      </c>
      <c r="AB27" s="111"/>
      <c r="AC27" s="140">
        <f t="shared" si="2"/>
        <v>0</v>
      </c>
      <c r="AD27" s="140"/>
      <c r="AE27" s="140"/>
      <c r="AF27" s="111"/>
      <c r="AG27" s="141">
        <f t="shared" si="3"/>
        <v>329.75206611570246</v>
      </c>
      <c r="AH27" s="142"/>
      <c r="AI27" s="142"/>
      <c r="AJ27" s="142"/>
      <c r="AK27" s="142"/>
      <c r="AL27" s="142"/>
      <c r="AM27" s="142"/>
      <c r="AN27" s="143"/>
      <c r="AO27" s="144">
        <f t="shared" si="4"/>
        <v>0</v>
      </c>
      <c r="AP27" s="145"/>
      <c r="AQ27" s="146"/>
      <c r="AR27" s="111"/>
      <c r="AS27" s="112">
        <f t="shared" si="5"/>
        <v>0</v>
      </c>
      <c r="AT27" s="113">
        <f t="shared" si="6"/>
        <v>0</v>
      </c>
      <c r="AU27" s="113">
        <f t="shared" si="7"/>
        <v>0</v>
      </c>
      <c r="BA27" s="114">
        <f t="shared" si="8"/>
        <v>329.75206611570246</v>
      </c>
      <c r="BB27" s="115" t="str">
        <f t="shared" si="9"/>
        <v>A</v>
      </c>
      <c r="BC27" s="116">
        <f t="shared" si="10"/>
        <v>329.75206611570246</v>
      </c>
      <c r="BD27" s="115" t="str">
        <f t="shared" si="11"/>
        <v>N</v>
      </c>
      <c r="BE27" s="117" t="str">
        <f t="shared" si="12"/>
        <v>A</v>
      </c>
      <c r="BF27" s="116">
        <f t="shared" si="13"/>
        <v>329.75206611570246</v>
      </c>
    </row>
    <row r="28" spans="1:58" s="18" customFormat="1" ht="17.25">
      <c r="A28" s="96"/>
      <c r="B28" s="97"/>
      <c r="C28" s="98" t="s">
        <v>54</v>
      </c>
      <c r="D28" s="99"/>
      <c r="E28" s="100"/>
      <c r="F28" s="100"/>
      <c r="G28" s="101"/>
      <c r="H28" s="101"/>
      <c r="I28" s="101"/>
      <c r="J28" s="102"/>
      <c r="K28" s="103"/>
      <c r="L28" s="103"/>
      <c r="M28" s="100"/>
      <c r="N28" s="100"/>
      <c r="O28" s="100"/>
      <c r="P28" s="100"/>
      <c r="Q28" s="104"/>
      <c r="R28" s="105"/>
      <c r="S28" s="105"/>
      <c r="T28" s="104"/>
      <c r="U28" s="104"/>
      <c r="V28" s="106" t="s">
        <v>23</v>
      </c>
      <c r="W28" s="107"/>
      <c r="X28" s="104"/>
      <c r="Y28" s="108"/>
      <c r="Z28" s="109" t="str">
        <f t="shared" si="0"/>
        <v> </v>
      </c>
      <c r="AA28" s="110" t="str">
        <f t="shared" si="1"/>
        <v> </v>
      </c>
      <c r="AB28" s="111"/>
      <c r="AC28" s="140" t="str">
        <f t="shared" si="2"/>
        <v> </v>
      </c>
      <c r="AD28" s="140"/>
      <c r="AE28" s="140"/>
      <c r="AF28" s="111"/>
      <c r="AG28" s="141">
        <f t="shared" si="3"/>
      </c>
      <c r="AH28" s="142"/>
      <c r="AI28" s="142"/>
      <c r="AJ28" s="142"/>
      <c r="AK28" s="142"/>
      <c r="AL28" s="142"/>
      <c r="AM28" s="142"/>
      <c r="AN28" s="143"/>
      <c r="AO28" s="144">
        <f t="shared" si="4"/>
      </c>
      <c r="AP28" s="145"/>
      <c r="AQ28" s="146"/>
      <c r="AR28" s="111"/>
      <c r="AS28" s="112">
        <f t="shared" si="5"/>
      </c>
      <c r="AT28" s="113">
        <f t="shared" si="6"/>
      </c>
      <c r="AU28" s="113">
        <f t="shared" si="7"/>
      </c>
      <c r="BA28" s="114" t="str">
        <f t="shared" si="8"/>
        <v> </v>
      </c>
      <c r="BB28" s="115">
        <f t="shared" si="9"/>
      </c>
      <c r="BC28" s="116" t="str">
        <f t="shared" si="10"/>
        <v> </v>
      </c>
      <c r="BD28" s="115" t="str">
        <f t="shared" si="11"/>
        <v>N</v>
      </c>
      <c r="BE28" s="117" t="str">
        <f t="shared" si="12"/>
        <v>A</v>
      </c>
      <c r="BF28" s="116" t="str">
        <f t="shared" si="13"/>
        <v> </v>
      </c>
    </row>
    <row r="29" spans="1:58" s="18" customFormat="1" ht="15">
      <c r="A29" s="118">
        <v>147818</v>
      </c>
      <c r="B29" s="119" t="s">
        <v>12</v>
      </c>
      <c r="C29" s="120" t="s">
        <v>54</v>
      </c>
      <c r="D29" s="121" t="s">
        <v>55</v>
      </c>
      <c r="E29" s="122">
        <v>2017</v>
      </c>
      <c r="F29" s="122"/>
      <c r="G29" s="123"/>
      <c r="H29" s="124">
        <v>44743</v>
      </c>
      <c r="I29" s="125"/>
      <c r="J29" s="126"/>
      <c r="K29" s="127" t="s">
        <v>30</v>
      </c>
      <c r="L29" s="127" t="s">
        <v>56</v>
      </c>
      <c r="M29" s="127" t="s">
        <v>32</v>
      </c>
      <c r="N29" s="127" t="s">
        <v>32</v>
      </c>
      <c r="O29" s="127"/>
      <c r="P29" s="128"/>
      <c r="Q29" s="129" t="s">
        <v>57</v>
      </c>
      <c r="R29" s="130" t="s">
        <v>58</v>
      </c>
      <c r="S29" s="129" t="s">
        <v>59</v>
      </c>
      <c r="T29" s="129">
        <v>1</v>
      </c>
      <c r="U29" s="129" t="s">
        <v>49</v>
      </c>
      <c r="V29" s="131">
        <v>2</v>
      </c>
      <c r="W29" s="132">
        <v>0</v>
      </c>
      <c r="X29" s="133">
        <v>260.3305785123967</v>
      </c>
      <c r="Y29" s="134">
        <v>315</v>
      </c>
      <c r="Z29" s="109">
        <f t="shared" si="0"/>
        <v>260.3305785123967</v>
      </c>
      <c r="AA29" s="110">
        <f t="shared" si="1"/>
        <v>315</v>
      </c>
      <c r="AB29" s="111"/>
      <c r="AC29" s="140">
        <f t="shared" si="2"/>
        <v>0</v>
      </c>
      <c r="AD29" s="140"/>
      <c r="AE29" s="140"/>
      <c r="AF29" s="111"/>
      <c r="AG29" s="141">
        <f t="shared" si="3"/>
        <v>260.3305785123967</v>
      </c>
      <c r="AH29" s="142"/>
      <c r="AI29" s="142"/>
      <c r="AJ29" s="142"/>
      <c r="AK29" s="142"/>
      <c r="AL29" s="142"/>
      <c r="AM29" s="142"/>
      <c r="AN29" s="143"/>
      <c r="AO29" s="144">
        <f t="shared" si="4"/>
        <v>0</v>
      </c>
      <c r="AP29" s="145"/>
      <c r="AQ29" s="146"/>
      <c r="AR29" s="111"/>
      <c r="AS29" s="112">
        <f t="shared" si="5"/>
        <v>0</v>
      </c>
      <c r="AT29" s="113">
        <f t="shared" si="6"/>
        <v>0</v>
      </c>
      <c r="AU29" s="113">
        <f t="shared" si="7"/>
        <v>0</v>
      </c>
      <c r="BA29" s="114">
        <f t="shared" si="8"/>
        <v>260.3305785123967</v>
      </c>
      <c r="BB29" s="115" t="str">
        <f t="shared" si="9"/>
        <v>A</v>
      </c>
      <c r="BC29" s="116">
        <f t="shared" si="10"/>
        <v>260.3305785123967</v>
      </c>
      <c r="BD29" s="115" t="str">
        <f t="shared" si="11"/>
        <v>N</v>
      </c>
      <c r="BE29" s="117" t="str">
        <f t="shared" si="12"/>
        <v>A</v>
      </c>
      <c r="BF29" s="116">
        <f t="shared" si="13"/>
        <v>260.3305785123967</v>
      </c>
    </row>
    <row r="30" spans="1:58" s="18" customFormat="1" ht="15">
      <c r="A30" s="118">
        <v>147819</v>
      </c>
      <c r="B30" s="119" t="s">
        <v>12</v>
      </c>
      <c r="C30" s="120" t="s">
        <v>54</v>
      </c>
      <c r="D30" s="121" t="s">
        <v>60</v>
      </c>
      <c r="E30" s="122">
        <v>2017</v>
      </c>
      <c r="F30" s="122"/>
      <c r="G30" s="123"/>
      <c r="H30" s="124">
        <v>44743</v>
      </c>
      <c r="I30" s="125"/>
      <c r="J30" s="126"/>
      <c r="K30" s="127" t="s">
        <v>30</v>
      </c>
      <c r="L30" s="127" t="s">
        <v>56</v>
      </c>
      <c r="M30" s="127" t="s">
        <v>32</v>
      </c>
      <c r="N30" s="127" t="s">
        <v>32</v>
      </c>
      <c r="O30" s="127"/>
      <c r="P30" s="128"/>
      <c r="Q30" s="129" t="s">
        <v>57</v>
      </c>
      <c r="R30" s="130" t="s">
        <v>58</v>
      </c>
      <c r="S30" s="129" t="s">
        <v>59</v>
      </c>
      <c r="T30" s="129">
        <v>1</v>
      </c>
      <c r="U30" s="129" t="s">
        <v>49</v>
      </c>
      <c r="V30" s="131">
        <v>2</v>
      </c>
      <c r="W30" s="132">
        <v>0</v>
      </c>
      <c r="X30" s="133">
        <v>260.3305785123967</v>
      </c>
      <c r="Y30" s="134">
        <v>315</v>
      </c>
      <c r="Z30" s="109">
        <f t="shared" si="0"/>
        <v>260.3305785123967</v>
      </c>
      <c r="AA30" s="110">
        <f t="shared" si="1"/>
        <v>315</v>
      </c>
      <c r="AB30" s="111"/>
      <c r="AC30" s="140">
        <f t="shared" si="2"/>
        <v>0</v>
      </c>
      <c r="AD30" s="140"/>
      <c r="AE30" s="140"/>
      <c r="AF30" s="111"/>
      <c r="AG30" s="141">
        <f t="shared" si="3"/>
        <v>260.3305785123967</v>
      </c>
      <c r="AH30" s="142"/>
      <c r="AI30" s="142"/>
      <c r="AJ30" s="142"/>
      <c r="AK30" s="142"/>
      <c r="AL30" s="142"/>
      <c r="AM30" s="142"/>
      <c r="AN30" s="143"/>
      <c r="AO30" s="144">
        <f t="shared" si="4"/>
        <v>0</v>
      </c>
      <c r="AP30" s="145"/>
      <c r="AQ30" s="146"/>
      <c r="AR30" s="111"/>
      <c r="AS30" s="112">
        <f t="shared" si="5"/>
        <v>0</v>
      </c>
      <c r="AT30" s="113">
        <f t="shared" si="6"/>
        <v>0</v>
      </c>
      <c r="AU30" s="113">
        <f t="shared" si="7"/>
        <v>0</v>
      </c>
      <c r="BA30" s="114">
        <f t="shared" si="8"/>
        <v>260.3305785123967</v>
      </c>
      <c r="BB30" s="115" t="str">
        <f t="shared" si="9"/>
        <v>A</v>
      </c>
      <c r="BC30" s="116">
        <f t="shared" si="10"/>
        <v>260.3305785123967</v>
      </c>
      <c r="BD30" s="115" t="str">
        <f t="shared" si="11"/>
        <v>N</v>
      </c>
      <c r="BE30" s="117" t="str">
        <f t="shared" si="12"/>
        <v>A</v>
      </c>
      <c r="BF30" s="116">
        <f t="shared" si="13"/>
        <v>260.3305785123967</v>
      </c>
    </row>
    <row r="31" spans="1:58" s="18" customFormat="1" ht="15">
      <c r="A31" s="118">
        <v>147867</v>
      </c>
      <c r="B31" s="119" t="s">
        <v>12</v>
      </c>
      <c r="C31" s="136" t="s">
        <v>54</v>
      </c>
      <c r="D31" s="121" t="s">
        <v>61</v>
      </c>
      <c r="E31" s="122">
        <v>2017</v>
      </c>
      <c r="F31" s="122"/>
      <c r="G31" s="123"/>
      <c r="H31" s="124"/>
      <c r="I31" s="125"/>
      <c r="J31" s="126"/>
      <c r="K31" s="127" t="s">
        <v>30</v>
      </c>
      <c r="L31" s="127" t="s">
        <v>56</v>
      </c>
      <c r="M31" s="127" t="s">
        <v>32</v>
      </c>
      <c r="N31" s="127" t="s">
        <v>32</v>
      </c>
      <c r="O31" s="127"/>
      <c r="P31" s="128"/>
      <c r="Q31" s="129" t="s">
        <v>46</v>
      </c>
      <c r="R31" s="130" t="s">
        <v>47</v>
      </c>
      <c r="S31" s="129" t="s">
        <v>48</v>
      </c>
      <c r="T31" s="129">
        <v>1</v>
      </c>
      <c r="U31" s="129" t="s">
        <v>49</v>
      </c>
      <c r="V31" s="131">
        <v>1</v>
      </c>
      <c r="W31" s="132">
        <v>0</v>
      </c>
      <c r="X31" s="133">
        <v>329.75206611570246</v>
      </c>
      <c r="Y31" s="134">
        <v>399</v>
      </c>
      <c r="Z31" s="109">
        <f t="shared" si="0"/>
        <v>329.75206611570246</v>
      </c>
      <c r="AA31" s="110">
        <f t="shared" si="1"/>
        <v>398.99999999999994</v>
      </c>
      <c r="AB31" s="111"/>
      <c r="AC31" s="140">
        <f t="shared" si="2"/>
        <v>0</v>
      </c>
      <c r="AD31" s="140"/>
      <c r="AE31" s="140"/>
      <c r="AF31" s="111"/>
      <c r="AG31" s="141">
        <f t="shared" si="3"/>
        <v>329.75206611570246</v>
      </c>
      <c r="AH31" s="142"/>
      <c r="AI31" s="142"/>
      <c r="AJ31" s="142"/>
      <c r="AK31" s="142"/>
      <c r="AL31" s="142"/>
      <c r="AM31" s="142"/>
      <c r="AN31" s="143"/>
      <c r="AO31" s="144">
        <f t="shared" si="4"/>
        <v>0</v>
      </c>
      <c r="AP31" s="145"/>
      <c r="AQ31" s="146"/>
      <c r="AR31" s="111"/>
      <c r="AS31" s="112">
        <f t="shared" si="5"/>
        <v>0</v>
      </c>
      <c r="AT31" s="113">
        <f t="shared" si="6"/>
        <v>0</v>
      </c>
      <c r="AU31" s="113">
        <f t="shared" si="7"/>
        <v>0</v>
      </c>
      <c r="BA31" s="114">
        <f t="shared" si="8"/>
        <v>329.75206611570246</v>
      </c>
      <c r="BB31" s="115" t="str">
        <f t="shared" si="9"/>
        <v>A</v>
      </c>
      <c r="BC31" s="116">
        <f t="shared" si="10"/>
        <v>329.75206611570246</v>
      </c>
      <c r="BD31" s="115" t="str">
        <f t="shared" si="11"/>
        <v>N</v>
      </c>
      <c r="BE31" s="117" t="str">
        <f t="shared" si="12"/>
        <v>A</v>
      </c>
      <c r="BF31" s="116">
        <f t="shared" si="13"/>
        <v>329.75206611570246</v>
      </c>
    </row>
    <row r="32" spans="1:58" s="18" customFormat="1" ht="15">
      <c r="A32" s="118">
        <v>147820</v>
      </c>
      <c r="B32" s="119" t="s">
        <v>12</v>
      </c>
      <c r="C32" s="120" t="s">
        <v>54</v>
      </c>
      <c r="D32" s="121" t="s">
        <v>62</v>
      </c>
      <c r="E32" s="122">
        <v>2017</v>
      </c>
      <c r="F32" s="122"/>
      <c r="G32" s="123"/>
      <c r="H32" s="124"/>
      <c r="I32" s="125"/>
      <c r="J32" s="126"/>
      <c r="K32" s="127" t="s">
        <v>30</v>
      </c>
      <c r="L32" s="127" t="s">
        <v>56</v>
      </c>
      <c r="M32" s="127" t="s">
        <v>32</v>
      </c>
      <c r="N32" s="127" t="s">
        <v>32</v>
      </c>
      <c r="O32" s="127"/>
      <c r="P32" s="128"/>
      <c r="Q32" s="129" t="s">
        <v>57</v>
      </c>
      <c r="R32" s="130" t="s">
        <v>58</v>
      </c>
      <c r="S32" s="129" t="s">
        <v>59</v>
      </c>
      <c r="T32" s="129">
        <v>1</v>
      </c>
      <c r="U32" s="129" t="s">
        <v>49</v>
      </c>
      <c r="V32" s="131">
        <v>2</v>
      </c>
      <c r="W32" s="132">
        <v>0</v>
      </c>
      <c r="X32" s="133">
        <v>321.4876033057851</v>
      </c>
      <c r="Y32" s="134">
        <v>389</v>
      </c>
      <c r="Z32" s="109">
        <f t="shared" si="0"/>
        <v>321.4876033057851</v>
      </c>
      <c r="AA32" s="110">
        <f t="shared" si="1"/>
        <v>389</v>
      </c>
      <c r="AB32" s="111"/>
      <c r="AC32" s="140">
        <f t="shared" si="2"/>
        <v>0</v>
      </c>
      <c r="AD32" s="140"/>
      <c r="AE32" s="140"/>
      <c r="AF32" s="111"/>
      <c r="AG32" s="141">
        <f t="shared" si="3"/>
        <v>321.4876033057851</v>
      </c>
      <c r="AH32" s="142"/>
      <c r="AI32" s="142"/>
      <c r="AJ32" s="142"/>
      <c r="AK32" s="142"/>
      <c r="AL32" s="142"/>
      <c r="AM32" s="142"/>
      <c r="AN32" s="143"/>
      <c r="AO32" s="144">
        <f t="shared" si="4"/>
        <v>0</v>
      </c>
      <c r="AP32" s="145"/>
      <c r="AQ32" s="146"/>
      <c r="AR32" s="111"/>
      <c r="AS32" s="112">
        <f t="shared" si="5"/>
        <v>0</v>
      </c>
      <c r="AT32" s="113">
        <f t="shared" si="6"/>
        <v>0</v>
      </c>
      <c r="AU32" s="113">
        <f t="shared" si="7"/>
        <v>0</v>
      </c>
      <c r="BA32" s="114">
        <f t="shared" si="8"/>
        <v>321.4876033057851</v>
      </c>
      <c r="BB32" s="115" t="str">
        <f t="shared" si="9"/>
        <v>A</v>
      </c>
      <c r="BC32" s="116">
        <f t="shared" si="10"/>
        <v>321.4876033057851</v>
      </c>
      <c r="BD32" s="115" t="str">
        <f t="shared" si="11"/>
        <v>N</v>
      </c>
      <c r="BE32" s="117" t="str">
        <f t="shared" si="12"/>
        <v>A</v>
      </c>
      <c r="BF32" s="116">
        <f t="shared" si="13"/>
        <v>321.4876033057851</v>
      </c>
    </row>
    <row r="33" spans="1:58" s="18" customFormat="1" ht="15">
      <c r="A33" s="118">
        <v>147821</v>
      </c>
      <c r="B33" s="119" t="s">
        <v>12</v>
      </c>
      <c r="C33" s="120" t="s">
        <v>54</v>
      </c>
      <c r="D33" s="121" t="s">
        <v>63</v>
      </c>
      <c r="E33" s="122">
        <v>2017</v>
      </c>
      <c r="F33" s="122"/>
      <c r="G33" s="123"/>
      <c r="H33" s="124"/>
      <c r="I33" s="125"/>
      <c r="J33" s="126"/>
      <c r="K33" s="127" t="s">
        <v>30</v>
      </c>
      <c r="L33" s="127" t="s">
        <v>56</v>
      </c>
      <c r="M33" s="127" t="s">
        <v>32</v>
      </c>
      <c r="N33" s="127" t="s">
        <v>32</v>
      </c>
      <c r="O33" s="127"/>
      <c r="P33" s="128"/>
      <c r="Q33" s="129" t="s">
        <v>57</v>
      </c>
      <c r="R33" s="130" t="s">
        <v>58</v>
      </c>
      <c r="S33" s="129" t="s">
        <v>59</v>
      </c>
      <c r="T33" s="129">
        <v>1</v>
      </c>
      <c r="U33" s="129" t="s">
        <v>49</v>
      </c>
      <c r="V33" s="131">
        <v>2</v>
      </c>
      <c r="W33" s="132">
        <v>0</v>
      </c>
      <c r="X33" s="133">
        <v>260.3305785123967</v>
      </c>
      <c r="Y33" s="134">
        <v>315</v>
      </c>
      <c r="Z33" s="109">
        <f t="shared" si="0"/>
        <v>260.3305785123967</v>
      </c>
      <c r="AA33" s="110">
        <f t="shared" si="1"/>
        <v>315</v>
      </c>
      <c r="AB33" s="111"/>
      <c r="AC33" s="140">
        <f t="shared" si="2"/>
        <v>0</v>
      </c>
      <c r="AD33" s="140"/>
      <c r="AE33" s="140"/>
      <c r="AF33" s="111"/>
      <c r="AG33" s="141">
        <f t="shared" si="3"/>
        <v>260.3305785123967</v>
      </c>
      <c r="AH33" s="142"/>
      <c r="AI33" s="142"/>
      <c r="AJ33" s="142"/>
      <c r="AK33" s="142"/>
      <c r="AL33" s="142"/>
      <c r="AM33" s="142"/>
      <c r="AN33" s="143"/>
      <c r="AO33" s="144">
        <f t="shared" si="4"/>
        <v>0</v>
      </c>
      <c r="AP33" s="145"/>
      <c r="AQ33" s="146"/>
      <c r="AR33" s="111"/>
      <c r="AS33" s="112">
        <f t="shared" si="5"/>
        <v>0</v>
      </c>
      <c r="AT33" s="113">
        <f t="shared" si="6"/>
        <v>0</v>
      </c>
      <c r="AU33" s="113">
        <f t="shared" si="7"/>
        <v>0</v>
      </c>
      <c r="BA33" s="114">
        <f t="shared" si="8"/>
        <v>260.3305785123967</v>
      </c>
      <c r="BB33" s="115" t="str">
        <f t="shared" si="9"/>
        <v>A</v>
      </c>
      <c r="BC33" s="116">
        <f t="shared" si="10"/>
        <v>260.3305785123967</v>
      </c>
      <c r="BD33" s="115" t="str">
        <f t="shared" si="11"/>
        <v>N</v>
      </c>
      <c r="BE33" s="117" t="str">
        <f t="shared" si="12"/>
        <v>A</v>
      </c>
      <c r="BF33" s="116">
        <f t="shared" si="13"/>
        <v>260.3305785123967</v>
      </c>
    </row>
    <row r="34" spans="1:58" s="18" customFormat="1" ht="15">
      <c r="A34" s="118">
        <v>147822</v>
      </c>
      <c r="B34" s="119" t="s">
        <v>12</v>
      </c>
      <c r="C34" s="120" t="s">
        <v>54</v>
      </c>
      <c r="D34" s="121" t="s">
        <v>64</v>
      </c>
      <c r="E34" s="122">
        <v>2017</v>
      </c>
      <c r="F34" s="122"/>
      <c r="G34" s="123"/>
      <c r="H34" s="124"/>
      <c r="I34" s="125"/>
      <c r="J34" s="126"/>
      <c r="K34" s="127" t="s">
        <v>30</v>
      </c>
      <c r="L34" s="127" t="s">
        <v>56</v>
      </c>
      <c r="M34" s="127" t="s">
        <v>32</v>
      </c>
      <c r="N34" s="127" t="s">
        <v>32</v>
      </c>
      <c r="O34" s="127"/>
      <c r="P34" s="128"/>
      <c r="Q34" s="129" t="s">
        <v>57</v>
      </c>
      <c r="R34" s="130" t="s">
        <v>58</v>
      </c>
      <c r="S34" s="129" t="s">
        <v>59</v>
      </c>
      <c r="T34" s="129">
        <v>1</v>
      </c>
      <c r="U34" s="129" t="s">
        <v>49</v>
      </c>
      <c r="V34" s="131">
        <v>2</v>
      </c>
      <c r="W34" s="132">
        <v>0</v>
      </c>
      <c r="X34" s="133">
        <v>260.3305785123967</v>
      </c>
      <c r="Y34" s="134">
        <v>315</v>
      </c>
      <c r="Z34" s="109">
        <f t="shared" si="0"/>
        <v>260.3305785123967</v>
      </c>
      <c r="AA34" s="110">
        <f t="shared" si="1"/>
        <v>315</v>
      </c>
      <c r="AB34" s="111"/>
      <c r="AC34" s="140">
        <f t="shared" si="2"/>
        <v>0</v>
      </c>
      <c r="AD34" s="140"/>
      <c r="AE34" s="140"/>
      <c r="AF34" s="111"/>
      <c r="AG34" s="141">
        <f t="shared" si="3"/>
        <v>260.3305785123967</v>
      </c>
      <c r="AH34" s="142"/>
      <c r="AI34" s="142"/>
      <c r="AJ34" s="142"/>
      <c r="AK34" s="142"/>
      <c r="AL34" s="142"/>
      <c r="AM34" s="142"/>
      <c r="AN34" s="143"/>
      <c r="AO34" s="144">
        <f t="shared" si="4"/>
        <v>0</v>
      </c>
      <c r="AP34" s="145"/>
      <c r="AQ34" s="146"/>
      <c r="AR34" s="111"/>
      <c r="AS34" s="112">
        <f t="shared" si="5"/>
        <v>0</v>
      </c>
      <c r="AT34" s="113">
        <f t="shared" si="6"/>
        <v>0</v>
      </c>
      <c r="AU34" s="113">
        <f t="shared" si="7"/>
        <v>0</v>
      </c>
      <c r="BA34" s="114">
        <f t="shared" si="8"/>
        <v>260.3305785123967</v>
      </c>
      <c r="BB34" s="115" t="str">
        <f t="shared" si="9"/>
        <v>A</v>
      </c>
      <c r="BC34" s="116">
        <f t="shared" si="10"/>
        <v>260.3305785123967</v>
      </c>
      <c r="BD34" s="115" t="str">
        <f t="shared" si="11"/>
        <v>N</v>
      </c>
      <c r="BE34" s="117" t="str">
        <f t="shared" si="12"/>
        <v>A</v>
      </c>
      <c r="BF34" s="116">
        <f t="shared" si="13"/>
        <v>260.3305785123967</v>
      </c>
    </row>
    <row r="35" spans="1:58" s="18" customFormat="1" ht="15">
      <c r="A35" s="118">
        <v>147823</v>
      </c>
      <c r="B35" s="119" t="s">
        <v>12</v>
      </c>
      <c r="C35" s="120" t="s">
        <v>54</v>
      </c>
      <c r="D35" s="121" t="s">
        <v>65</v>
      </c>
      <c r="E35" s="122">
        <v>2017</v>
      </c>
      <c r="F35" s="122"/>
      <c r="G35" s="123"/>
      <c r="H35" s="124"/>
      <c r="I35" s="125"/>
      <c r="J35" s="126"/>
      <c r="K35" s="127" t="s">
        <v>30</v>
      </c>
      <c r="L35" s="127" t="s">
        <v>56</v>
      </c>
      <c r="M35" s="127" t="s">
        <v>32</v>
      </c>
      <c r="N35" s="127" t="s">
        <v>32</v>
      </c>
      <c r="O35" s="127"/>
      <c r="P35" s="128"/>
      <c r="Q35" s="129" t="s">
        <v>57</v>
      </c>
      <c r="R35" s="130" t="s">
        <v>58</v>
      </c>
      <c r="S35" s="129" t="s">
        <v>59</v>
      </c>
      <c r="T35" s="129">
        <v>1</v>
      </c>
      <c r="U35" s="129" t="s">
        <v>49</v>
      </c>
      <c r="V35" s="131">
        <v>2</v>
      </c>
      <c r="W35" s="132">
        <v>0</v>
      </c>
      <c r="X35" s="133">
        <v>296.6942148760331</v>
      </c>
      <c r="Y35" s="134">
        <v>359</v>
      </c>
      <c r="Z35" s="109">
        <f t="shared" si="0"/>
        <v>296.6942148760331</v>
      </c>
      <c r="AA35" s="110">
        <f t="shared" si="1"/>
        <v>359</v>
      </c>
      <c r="AB35" s="111"/>
      <c r="AC35" s="140">
        <f t="shared" si="2"/>
        <v>0</v>
      </c>
      <c r="AD35" s="140"/>
      <c r="AE35" s="140"/>
      <c r="AF35" s="111"/>
      <c r="AG35" s="141">
        <f t="shared" si="3"/>
        <v>296.6942148760331</v>
      </c>
      <c r="AH35" s="142"/>
      <c r="AI35" s="142"/>
      <c r="AJ35" s="142"/>
      <c r="AK35" s="142"/>
      <c r="AL35" s="142"/>
      <c r="AM35" s="142"/>
      <c r="AN35" s="143"/>
      <c r="AO35" s="144">
        <f t="shared" si="4"/>
        <v>0</v>
      </c>
      <c r="AP35" s="145"/>
      <c r="AQ35" s="146"/>
      <c r="AR35" s="111"/>
      <c r="AS35" s="112">
        <f t="shared" si="5"/>
        <v>0</v>
      </c>
      <c r="AT35" s="113">
        <f t="shared" si="6"/>
        <v>0</v>
      </c>
      <c r="AU35" s="113">
        <f t="shared" si="7"/>
        <v>0</v>
      </c>
      <c r="BA35" s="114">
        <f t="shared" si="8"/>
        <v>296.6942148760331</v>
      </c>
      <c r="BB35" s="115" t="str">
        <f t="shared" si="9"/>
        <v>A</v>
      </c>
      <c r="BC35" s="116">
        <f t="shared" si="10"/>
        <v>296.6942148760331</v>
      </c>
      <c r="BD35" s="115" t="str">
        <f t="shared" si="11"/>
        <v>N</v>
      </c>
      <c r="BE35" s="117" t="str">
        <f t="shared" si="12"/>
        <v>A</v>
      </c>
      <c r="BF35" s="116">
        <f t="shared" si="13"/>
        <v>296.6942148760331</v>
      </c>
    </row>
    <row r="36" spans="1:58" s="18" customFormat="1" ht="15">
      <c r="A36" s="118">
        <v>147824</v>
      </c>
      <c r="B36" s="119" t="s">
        <v>12</v>
      </c>
      <c r="C36" s="120" t="s">
        <v>54</v>
      </c>
      <c r="D36" s="121" t="s">
        <v>66</v>
      </c>
      <c r="E36" s="122">
        <v>2017</v>
      </c>
      <c r="F36" s="122"/>
      <c r="G36" s="123"/>
      <c r="H36" s="124"/>
      <c r="I36" s="125"/>
      <c r="J36" s="126"/>
      <c r="K36" s="127" t="s">
        <v>30</v>
      </c>
      <c r="L36" s="127" t="s">
        <v>56</v>
      </c>
      <c r="M36" s="127" t="s">
        <v>32</v>
      </c>
      <c r="N36" s="127" t="s">
        <v>32</v>
      </c>
      <c r="O36" s="127"/>
      <c r="P36" s="128"/>
      <c r="Q36" s="129" t="s">
        <v>57</v>
      </c>
      <c r="R36" s="130" t="s">
        <v>58</v>
      </c>
      <c r="S36" s="129" t="s">
        <v>59</v>
      </c>
      <c r="T36" s="129">
        <v>1</v>
      </c>
      <c r="U36" s="129" t="s">
        <v>49</v>
      </c>
      <c r="V36" s="131">
        <v>2</v>
      </c>
      <c r="W36" s="132">
        <v>0</v>
      </c>
      <c r="X36" s="133">
        <v>271.900826446281</v>
      </c>
      <c r="Y36" s="134">
        <v>329</v>
      </c>
      <c r="Z36" s="109">
        <f t="shared" si="0"/>
        <v>271.900826446281</v>
      </c>
      <c r="AA36" s="110">
        <f t="shared" si="1"/>
        <v>328.99999999999994</v>
      </c>
      <c r="AB36" s="111"/>
      <c r="AC36" s="140">
        <f t="shared" si="2"/>
        <v>0</v>
      </c>
      <c r="AD36" s="140"/>
      <c r="AE36" s="140"/>
      <c r="AF36" s="111"/>
      <c r="AG36" s="141">
        <f t="shared" si="3"/>
        <v>271.900826446281</v>
      </c>
      <c r="AH36" s="142"/>
      <c r="AI36" s="142"/>
      <c r="AJ36" s="142"/>
      <c r="AK36" s="142"/>
      <c r="AL36" s="142"/>
      <c r="AM36" s="142"/>
      <c r="AN36" s="143"/>
      <c r="AO36" s="144">
        <f t="shared" si="4"/>
        <v>0</v>
      </c>
      <c r="AP36" s="145"/>
      <c r="AQ36" s="146"/>
      <c r="AR36" s="111"/>
      <c r="AS36" s="112">
        <f t="shared" si="5"/>
        <v>0</v>
      </c>
      <c r="AT36" s="113">
        <f t="shared" si="6"/>
        <v>0</v>
      </c>
      <c r="AU36" s="113">
        <f t="shared" si="7"/>
        <v>0</v>
      </c>
      <c r="BA36" s="114">
        <f t="shared" si="8"/>
        <v>271.900826446281</v>
      </c>
      <c r="BB36" s="115" t="str">
        <f t="shared" si="9"/>
        <v>A</v>
      </c>
      <c r="BC36" s="116">
        <f t="shared" si="10"/>
        <v>271.900826446281</v>
      </c>
      <c r="BD36" s="115" t="str">
        <f t="shared" si="11"/>
        <v>N</v>
      </c>
      <c r="BE36" s="117" t="str">
        <f t="shared" si="12"/>
        <v>A</v>
      </c>
      <c r="BF36" s="116">
        <f t="shared" si="13"/>
        <v>271.900826446281</v>
      </c>
    </row>
    <row r="37" spans="1:58" s="18" customFormat="1" ht="15">
      <c r="A37" s="118">
        <v>147825</v>
      </c>
      <c r="B37" s="119" t="s">
        <v>12</v>
      </c>
      <c r="C37" s="120" t="s">
        <v>54</v>
      </c>
      <c r="D37" s="121" t="s">
        <v>67</v>
      </c>
      <c r="E37" s="122">
        <v>2017</v>
      </c>
      <c r="F37" s="122"/>
      <c r="G37" s="123"/>
      <c r="H37" s="124"/>
      <c r="I37" s="125"/>
      <c r="J37" s="126"/>
      <c r="K37" s="127" t="s">
        <v>30</v>
      </c>
      <c r="L37" s="127" t="s">
        <v>56</v>
      </c>
      <c r="M37" s="127" t="s">
        <v>32</v>
      </c>
      <c r="N37" s="127" t="s">
        <v>32</v>
      </c>
      <c r="O37" s="127"/>
      <c r="P37" s="128"/>
      <c r="Q37" s="129" t="s">
        <v>57</v>
      </c>
      <c r="R37" s="130" t="s">
        <v>58</v>
      </c>
      <c r="S37" s="129" t="s">
        <v>59</v>
      </c>
      <c r="T37" s="129">
        <v>1</v>
      </c>
      <c r="U37" s="129" t="s">
        <v>49</v>
      </c>
      <c r="V37" s="131">
        <v>2</v>
      </c>
      <c r="W37" s="132">
        <v>0</v>
      </c>
      <c r="X37" s="133">
        <v>321.4876033057851</v>
      </c>
      <c r="Y37" s="134">
        <v>389</v>
      </c>
      <c r="Z37" s="109">
        <f t="shared" si="0"/>
        <v>321.4876033057851</v>
      </c>
      <c r="AA37" s="110">
        <f t="shared" si="1"/>
        <v>389</v>
      </c>
      <c r="AB37" s="111"/>
      <c r="AC37" s="140">
        <f t="shared" si="2"/>
        <v>0</v>
      </c>
      <c r="AD37" s="140"/>
      <c r="AE37" s="140"/>
      <c r="AF37" s="111"/>
      <c r="AG37" s="141">
        <f t="shared" si="3"/>
        <v>321.4876033057851</v>
      </c>
      <c r="AH37" s="142"/>
      <c r="AI37" s="142"/>
      <c r="AJ37" s="142"/>
      <c r="AK37" s="142"/>
      <c r="AL37" s="142"/>
      <c r="AM37" s="142"/>
      <c r="AN37" s="143"/>
      <c r="AO37" s="144">
        <f t="shared" si="4"/>
        <v>0</v>
      </c>
      <c r="AP37" s="145"/>
      <c r="AQ37" s="146"/>
      <c r="AR37" s="111"/>
      <c r="AS37" s="112">
        <f t="shared" si="5"/>
        <v>0</v>
      </c>
      <c r="AT37" s="113">
        <f t="shared" si="6"/>
        <v>0</v>
      </c>
      <c r="AU37" s="113">
        <f t="shared" si="7"/>
        <v>0</v>
      </c>
      <c r="BA37" s="114">
        <f t="shared" si="8"/>
        <v>321.4876033057851</v>
      </c>
      <c r="BB37" s="115" t="str">
        <f t="shared" si="9"/>
        <v>A</v>
      </c>
      <c r="BC37" s="116">
        <f t="shared" si="10"/>
        <v>321.4876033057851</v>
      </c>
      <c r="BD37" s="115" t="str">
        <f t="shared" si="11"/>
        <v>N</v>
      </c>
      <c r="BE37" s="117" t="str">
        <f t="shared" si="12"/>
        <v>A</v>
      </c>
      <c r="BF37" s="116">
        <f t="shared" si="13"/>
        <v>321.4876033057851</v>
      </c>
    </row>
    <row r="38" spans="1:58" s="18" customFormat="1" ht="15">
      <c r="A38" s="118">
        <v>147826</v>
      </c>
      <c r="B38" s="119" t="s">
        <v>12</v>
      </c>
      <c r="C38" s="120" t="s">
        <v>54</v>
      </c>
      <c r="D38" s="121" t="s">
        <v>68</v>
      </c>
      <c r="E38" s="122">
        <v>2017</v>
      </c>
      <c r="F38" s="122"/>
      <c r="G38" s="123"/>
      <c r="H38" s="124"/>
      <c r="I38" s="125"/>
      <c r="J38" s="126"/>
      <c r="K38" s="127" t="s">
        <v>30</v>
      </c>
      <c r="L38" s="127" t="s">
        <v>56</v>
      </c>
      <c r="M38" s="127" t="s">
        <v>32</v>
      </c>
      <c r="N38" s="127" t="s">
        <v>32</v>
      </c>
      <c r="O38" s="127"/>
      <c r="P38" s="128"/>
      <c r="Q38" s="129" t="s">
        <v>57</v>
      </c>
      <c r="R38" s="130" t="s">
        <v>58</v>
      </c>
      <c r="S38" s="129" t="s">
        <v>59</v>
      </c>
      <c r="T38" s="129">
        <v>1</v>
      </c>
      <c r="U38" s="129" t="s">
        <v>49</v>
      </c>
      <c r="V38" s="131">
        <v>2</v>
      </c>
      <c r="W38" s="132">
        <v>0</v>
      </c>
      <c r="X38" s="133">
        <v>271.900826446281</v>
      </c>
      <c r="Y38" s="134">
        <v>329</v>
      </c>
      <c r="Z38" s="109">
        <f t="shared" si="0"/>
        <v>271.900826446281</v>
      </c>
      <c r="AA38" s="110">
        <f t="shared" si="1"/>
        <v>328.99999999999994</v>
      </c>
      <c r="AB38" s="111"/>
      <c r="AC38" s="140">
        <f t="shared" si="2"/>
        <v>0</v>
      </c>
      <c r="AD38" s="140"/>
      <c r="AE38" s="140"/>
      <c r="AF38" s="111"/>
      <c r="AG38" s="141">
        <f t="shared" si="3"/>
        <v>271.900826446281</v>
      </c>
      <c r="AH38" s="142"/>
      <c r="AI38" s="142"/>
      <c r="AJ38" s="142"/>
      <c r="AK38" s="142"/>
      <c r="AL38" s="142"/>
      <c r="AM38" s="142"/>
      <c r="AN38" s="143"/>
      <c r="AO38" s="144">
        <f t="shared" si="4"/>
        <v>0</v>
      </c>
      <c r="AP38" s="145"/>
      <c r="AQ38" s="146"/>
      <c r="AR38" s="111"/>
      <c r="AS38" s="112">
        <f t="shared" si="5"/>
        <v>0</v>
      </c>
      <c r="AT38" s="113">
        <f t="shared" si="6"/>
        <v>0</v>
      </c>
      <c r="AU38" s="113">
        <f t="shared" si="7"/>
        <v>0</v>
      </c>
      <c r="BA38" s="114">
        <f t="shared" si="8"/>
        <v>271.900826446281</v>
      </c>
      <c r="BB38" s="115" t="str">
        <f t="shared" si="9"/>
        <v>A</v>
      </c>
      <c r="BC38" s="116">
        <f t="shared" si="10"/>
        <v>271.900826446281</v>
      </c>
      <c r="BD38" s="115" t="str">
        <f t="shared" si="11"/>
        <v>N</v>
      </c>
      <c r="BE38" s="117" t="str">
        <f t="shared" si="12"/>
        <v>A</v>
      </c>
      <c r="BF38" s="116">
        <f t="shared" si="13"/>
        <v>271.900826446281</v>
      </c>
    </row>
    <row r="39" spans="1:58" s="18" customFormat="1" ht="15">
      <c r="A39" s="118">
        <v>147827</v>
      </c>
      <c r="B39" s="119" t="s">
        <v>12</v>
      </c>
      <c r="C39" s="120" t="s">
        <v>54</v>
      </c>
      <c r="D39" s="121" t="s">
        <v>69</v>
      </c>
      <c r="E39" s="122">
        <v>2017</v>
      </c>
      <c r="F39" s="122"/>
      <c r="G39" s="123"/>
      <c r="H39" s="124"/>
      <c r="I39" s="125"/>
      <c r="J39" s="126"/>
      <c r="K39" s="127" t="s">
        <v>30</v>
      </c>
      <c r="L39" s="127" t="s">
        <v>56</v>
      </c>
      <c r="M39" s="127" t="s">
        <v>32</v>
      </c>
      <c r="N39" s="127" t="s">
        <v>32</v>
      </c>
      <c r="O39" s="127"/>
      <c r="P39" s="128"/>
      <c r="Q39" s="129" t="s">
        <v>57</v>
      </c>
      <c r="R39" s="130" t="s">
        <v>58</v>
      </c>
      <c r="S39" s="129" t="s">
        <v>59</v>
      </c>
      <c r="T39" s="129">
        <v>1</v>
      </c>
      <c r="U39" s="129" t="s">
        <v>49</v>
      </c>
      <c r="V39" s="131">
        <v>2</v>
      </c>
      <c r="W39" s="132">
        <v>0</v>
      </c>
      <c r="X39" s="133">
        <v>321.4876033057851</v>
      </c>
      <c r="Y39" s="134">
        <v>389</v>
      </c>
      <c r="Z39" s="109">
        <f t="shared" si="0"/>
        <v>321.4876033057851</v>
      </c>
      <c r="AA39" s="110">
        <f t="shared" si="1"/>
        <v>389</v>
      </c>
      <c r="AB39" s="111"/>
      <c r="AC39" s="140">
        <f t="shared" si="2"/>
        <v>0</v>
      </c>
      <c r="AD39" s="140"/>
      <c r="AE39" s="140"/>
      <c r="AF39" s="111"/>
      <c r="AG39" s="141">
        <f t="shared" si="3"/>
        <v>321.4876033057851</v>
      </c>
      <c r="AH39" s="142"/>
      <c r="AI39" s="142"/>
      <c r="AJ39" s="142"/>
      <c r="AK39" s="142"/>
      <c r="AL39" s="142"/>
      <c r="AM39" s="142"/>
      <c r="AN39" s="143"/>
      <c r="AO39" s="144">
        <f t="shared" si="4"/>
        <v>0</v>
      </c>
      <c r="AP39" s="145"/>
      <c r="AQ39" s="146"/>
      <c r="AR39" s="111"/>
      <c r="AS39" s="112">
        <f t="shared" si="5"/>
        <v>0</v>
      </c>
      <c r="AT39" s="113">
        <f t="shared" si="6"/>
        <v>0</v>
      </c>
      <c r="AU39" s="113">
        <f t="shared" si="7"/>
        <v>0</v>
      </c>
      <c r="BA39" s="114">
        <f t="shared" si="8"/>
        <v>321.4876033057851</v>
      </c>
      <c r="BB39" s="115" t="str">
        <f t="shared" si="9"/>
        <v>A</v>
      </c>
      <c r="BC39" s="116">
        <f t="shared" si="10"/>
        <v>321.4876033057851</v>
      </c>
      <c r="BD39" s="115" t="str">
        <f t="shared" si="11"/>
        <v>N</v>
      </c>
      <c r="BE39" s="117" t="str">
        <f t="shared" si="12"/>
        <v>A</v>
      </c>
      <c r="BF39" s="116">
        <f t="shared" si="13"/>
        <v>321.4876033057851</v>
      </c>
    </row>
    <row r="40" spans="1:58" s="18" customFormat="1" ht="15">
      <c r="A40" s="118">
        <v>147864</v>
      </c>
      <c r="B40" s="119" t="s">
        <v>12</v>
      </c>
      <c r="C40" s="135" t="s">
        <v>54</v>
      </c>
      <c r="D40" s="121" t="s">
        <v>70</v>
      </c>
      <c r="E40" s="122">
        <v>2017</v>
      </c>
      <c r="F40" s="122"/>
      <c r="G40" s="123"/>
      <c r="H40" s="124"/>
      <c r="I40" s="125"/>
      <c r="J40" s="126"/>
      <c r="K40" s="127" t="s">
        <v>30</v>
      </c>
      <c r="L40" s="127" t="s">
        <v>56</v>
      </c>
      <c r="M40" s="127" t="s">
        <v>32</v>
      </c>
      <c r="N40" s="127" t="s">
        <v>32</v>
      </c>
      <c r="O40" s="127"/>
      <c r="P40" s="128"/>
      <c r="Q40" s="129" t="s">
        <v>71</v>
      </c>
      <c r="R40" s="130" t="s">
        <v>47</v>
      </c>
      <c r="S40" s="129" t="s">
        <v>48</v>
      </c>
      <c r="T40" s="129">
        <v>1</v>
      </c>
      <c r="U40" s="129" t="s">
        <v>49</v>
      </c>
      <c r="V40" s="131">
        <v>1</v>
      </c>
      <c r="W40" s="132">
        <v>0</v>
      </c>
      <c r="X40" s="133">
        <v>437.1900826446281</v>
      </c>
      <c r="Y40" s="134">
        <v>529</v>
      </c>
      <c r="Z40" s="109">
        <f t="shared" si="0"/>
        <v>437.1900826446281</v>
      </c>
      <c r="AA40" s="110">
        <f t="shared" si="1"/>
        <v>529</v>
      </c>
      <c r="AB40" s="111"/>
      <c r="AC40" s="140">
        <f t="shared" si="2"/>
        <v>0</v>
      </c>
      <c r="AD40" s="140"/>
      <c r="AE40" s="140"/>
      <c r="AF40" s="111"/>
      <c r="AG40" s="141">
        <f t="shared" si="3"/>
        <v>437.19008264462815</v>
      </c>
      <c r="AH40" s="142"/>
      <c r="AI40" s="142"/>
      <c r="AJ40" s="142"/>
      <c r="AK40" s="142"/>
      <c r="AL40" s="142"/>
      <c r="AM40" s="142"/>
      <c r="AN40" s="143"/>
      <c r="AO40" s="144">
        <f t="shared" si="4"/>
        <v>0</v>
      </c>
      <c r="AP40" s="145"/>
      <c r="AQ40" s="146"/>
      <c r="AR40" s="111"/>
      <c r="AS40" s="112">
        <f t="shared" si="5"/>
        <v>-5.684341886080802E-14</v>
      </c>
      <c r="AT40" s="113">
        <f t="shared" si="6"/>
        <v>-2.220446049250313E-16</v>
      </c>
      <c r="AU40" s="113">
        <f t="shared" si="7"/>
        <v>-1.1102230246251565E-16</v>
      </c>
      <c r="BA40" s="114">
        <f t="shared" si="8"/>
        <v>437.19008264462815</v>
      </c>
      <c r="BB40" s="115" t="str">
        <f t="shared" si="9"/>
        <v>A</v>
      </c>
      <c r="BC40" s="116">
        <f t="shared" si="10"/>
        <v>437.19008264462815</v>
      </c>
      <c r="BD40" s="115" t="str">
        <f t="shared" si="11"/>
        <v>N</v>
      </c>
      <c r="BE40" s="117" t="str">
        <f t="shared" si="12"/>
        <v>A</v>
      </c>
      <c r="BF40" s="116">
        <f t="shared" si="13"/>
        <v>437.19008264462815</v>
      </c>
    </row>
    <row r="41" spans="1:58" s="18" customFormat="1" ht="15">
      <c r="A41" s="118">
        <v>147865</v>
      </c>
      <c r="B41" s="119" t="s">
        <v>12</v>
      </c>
      <c r="C41" s="135" t="s">
        <v>54</v>
      </c>
      <c r="D41" s="121" t="s">
        <v>72</v>
      </c>
      <c r="E41" s="122">
        <v>2017</v>
      </c>
      <c r="F41" s="122"/>
      <c r="G41" s="123"/>
      <c r="H41" s="124"/>
      <c r="I41" s="125"/>
      <c r="J41" s="126"/>
      <c r="K41" s="127" t="s">
        <v>30</v>
      </c>
      <c r="L41" s="127" t="s">
        <v>56</v>
      </c>
      <c r="M41" s="127" t="s">
        <v>32</v>
      </c>
      <c r="N41" s="127" t="s">
        <v>32</v>
      </c>
      <c r="O41" s="127"/>
      <c r="P41" s="128"/>
      <c r="Q41" s="129" t="s">
        <v>71</v>
      </c>
      <c r="R41" s="130" t="s">
        <v>47</v>
      </c>
      <c r="S41" s="129" t="s">
        <v>48</v>
      </c>
      <c r="T41" s="129">
        <v>1</v>
      </c>
      <c r="U41" s="129" t="s">
        <v>49</v>
      </c>
      <c r="V41" s="131">
        <v>1</v>
      </c>
      <c r="W41" s="132">
        <v>0</v>
      </c>
      <c r="X41" s="133">
        <v>412.39669421487605</v>
      </c>
      <c r="Y41" s="134">
        <v>499</v>
      </c>
      <c r="Z41" s="109">
        <f t="shared" si="0"/>
        <v>412.39669421487605</v>
      </c>
      <c r="AA41" s="110">
        <f t="shared" si="1"/>
        <v>499</v>
      </c>
      <c r="AB41" s="111"/>
      <c r="AC41" s="140">
        <f t="shared" si="2"/>
        <v>0</v>
      </c>
      <c r="AD41" s="140"/>
      <c r="AE41" s="140"/>
      <c r="AF41" s="111"/>
      <c r="AG41" s="141">
        <f t="shared" si="3"/>
        <v>412.39669421487605</v>
      </c>
      <c r="AH41" s="142"/>
      <c r="AI41" s="142"/>
      <c r="AJ41" s="142"/>
      <c r="AK41" s="142"/>
      <c r="AL41" s="142"/>
      <c r="AM41" s="142"/>
      <c r="AN41" s="143"/>
      <c r="AO41" s="144">
        <f t="shared" si="4"/>
        <v>0</v>
      </c>
      <c r="AP41" s="145"/>
      <c r="AQ41" s="146"/>
      <c r="AR41" s="111"/>
      <c r="AS41" s="112">
        <f t="shared" si="5"/>
        <v>0</v>
      </c>
      <c r="AT41" s="113">
        <f t="shared" si="6"/>
        <v>0</v>
      </c>
      <c r="AU41" s="113">
        <f t="shared" si="7"/>
        <v>0</v>
      </c>
      <c r="BA41" s="114">
        <f t="shared" si="8"/>
        <v>412.39669421487605</v>
      </c>
      <c r="BB41" s="115" t="str">
        <f t="shared" si="9"/>
        <v>A</v>
      </c>
      <c r="BC41" s="116">
        <f t="shared" si="10"/>
        <v>412.39669421487605</v>
      </c>
      <c r="BD41" s="115" t="str">
        <f t="shared" si="11"/>
        <v>N</v>
      </c>
      <c r="BE41" s="117" t="str">
        <f t="shared" si="12"/>
        <v>A</v>
      </c>
      <c r="BF41" s="116">
        <f t="shared" si="13"/>
        <v>412.39669421487605</v>
      </c>
    </row>
    <row r="42" spans="1:58" s="18" customFormat="1" ht="34.5">
      <c r="A42" s="96"/>
      <c r="B42" s="97"/>
      <c r="C42" s="98" t="s">
        <v>73</v>
      </c>
      <c r="D42" s="99"/>
      <c r="E42" s="100"/>
      <c r="F42" s="100"/>
      <c r="G42" s="101"/>
      <c r="H42" s="101"/>
      <c r="I42" s="101"/>
      <c r="J42" s="102"/>
      <c r="K42" s="103"/>
      <c r="L42" s="103"/>
      <c r="M42" s="100"/>
      <c r="N42" s="100"/>
      <c r="O42" s="100"/>
      <c r="P42" s="100"/>
      <c r="Q42" s="104"/>
      <c r="R42" s="105"/>
      <c r="S42" s="105"/>
      <c r="T42" s="104"/>
      <c r="U42" s="104"/>
      <c r="V42" s="106" t="s">
        <v>23</v>
      </c>
      <c r="W42" s="107"/>
      <c r="X42" s="104"/>
      <c r="Y42" s="108"/>
      <c r="Z42" s="109" t="str">
        <f t="shared" si="0"/>
        <v> </v>
      </c>
      <c r="AA42" s="110" t="str">
        <f t="shared" si="1"/>
        <v> </v>
      </c>
      <c r="AB42" s="111"/>
      <c r="AC42" s="140" t="str">
        <f t="shared" si="2"/>
        <v> </v>
      </c>
      <c r="AD42" s="140"/>
      <c r="AE42" s="140"/>
      <c r="AF42" s="111"/>
      <c r="AG42" s="141">
        <f t="shared" si="3"/>
      </c>
      <c r="AH42" s="142"/>
      <c r="AI42" s="142"/>
      <c r="AJ42" s="142"/>
      <c r="AK42" s="142"/>
      <c r="AL42" s="142"/>
      <c r="AM42" s="142"/>
      <c r="AN42" s="143"/>
      <c r="AO42" s="144">
        <f t="shared" si="4"/>
      </c>
      <c r="AP42" s="145"/>
      <c r="AQ42" s="146"/>
      <c r="AR42" s="111"/>
      <c r="AS42" s="112">
        <f t="shared" si="5"/>
      </c>
      <c r="AT42" s="113">
        <f t="shared" si="6"/>
      </c>
      <c r="AU42" s="113">
        <f t="shared" si="7"/>
      </c>
      <c r="BA42" s="114" t="str">
        <f t="shared" si="8"/>
        <v> </v>
      </c>
      <c r="BB42" s="115">
        <f t="shared" si="9"/>
      </c>
      <c r="BC42" s="116" t="str">
        <f t="shared" si="10"/>
        <v> </v>
      </c>
      <c r="BD42" s="115" t="str">
        <f t="shared" si="11"/>
        <v>N</v>
      </c>
      <c r="BE42" s="117" t="str">
        <f t="shared" si="12"/>
        <v>A</v>
      </c>
      <c r="BF42" s="116" t="str">
        <f t="shared" si="13"/>
        <v> </v>
      </c>
    </row>
    <row r="43" spans="1:58" s="18" customFormat="1" ht="15">
      <c r="A43" s="118">
        <v>147829</v>
      </c>
      <c r="B43" s="119" t="s">
        <v>12</v>
      </c>
      <c r="C43" s="120" t="s">
        <v>73</v>
      </c>
      <c r="D43" s="121" t="s">
        <v>74</v>
      </c>
      <c r="E43" s="122">
        <v>2017</v>
      </c>
      <c r="F43" s="122"/>
      <c r="G43" s="123"/>
      <c r="H43" s="124"/>
      <c r="I43" s="125"/>
      <c r="J43" s="126"/>
      <c r="K43" s="127" t="s">
        <v>30</v>
      </c>
      <c r="L43" s="127" t="s">
        <v>31</v>
      </c>
      <c r="M43" s="127" t="s">
        <v>32</v>
      </c>
      <c r="N43" s="127" t="s">
        <v>32</v>
      </c>
      <c r="O43" s="127"/>
      <c r="P43" s="128"/>
      <c r="Q43" s="129" t="s">
        <v>46</v>
      </c>
      <c r="R43" s="130" t="s">
        <v>47</v>
      </c>
      <c r="S43" s="129" t="s">
        <v>75</v>
      </c>
      <c r="T43" s="129">
        <v>1</v>
      </c>
      <c r="U43" s="129" t="s">
        <v>49</v>
      </c>
      <c r="V43" s="131">
        <v>2.3</v>
      </c>
      <c r="W43" s="132">
        <v>0</v>
      </c>
      <c r="X43" s="133">
        <v>296.6942148760331</v>
      </c>
      <c r="Y43" s="134">
        <v>359</v>
      </c>
      <c r="Z43" s="109">
        <f t="shared" si="0"/>
        <v>296.6942148760331</v>
      </c>
      <c r="AA43" s="110">
        <f t="shared" si="1"/>
        <v>359</v>
      </c>
      <c r="AB43" s="111"/>
      <c r="AC43" s="140">
        <f t="shared" si="2"/>
        <v>0</v>
      </c>
      <c r="AD43" s="140"/>
      <c r="AE43" s="140"/>
      <c r="AF43" s="111"/>
      <c r="AG43" s="141">
        <f t="shared" si="3"/>
        <v>296.6942148760331</v>
      </c>
      <c r="AH43" s="142"/>
      <c r="AI43" s="142"/>
      <c r="AJ43" s="142"/>
      <c r="AK43" s="142"/>
      <c r="AL43" s="142"/>
      <c r="AM43" s="142"/>
      <c r="AN43" s="143"/>
      <c r="AO43" s="144">
        <f t="shared" si="4"/>
        <v>0</v>
      </c>
      <c r="AP43" s="145"/>
      <c r="AQ43" s="146"/>
      <c r="AR43" s="111"/>
      <c r="AS43" s="112">
        <f t="shared" si="5"/>
        <v>0</v>
      </c>
      <c r="AT43" s="113">
        <f t="shared" si="6"/>
        <v>0</v>
      </c>
      <c r="AU43" s="113">
        <f t="shared" si="7"/>
        <v>0</v>
      </c>
      <c r="BA43" s="114">
        <f t="shared" si="8"/>
        <v>296.6942148760331</v>
      </c>
      <c r="BB43" s="115" t="str">
        <f t="shared" si="9"/>
        <v>A</v>
      </c>
      <c r="BC43" s="116">
        <f t="shared" si="10"/>
        <v>296.6942148760331</v>
      </c>
      <c r="BD43" s="115" t="str">
        <f t="shared" si="11"/>
        <v>N</v>
      </c>
      <c r="BE43" s="117" t="str">
        <f t="shared" si="12"/>
        <v>A</v>
      </c>
      <c r="BF43" s="116">
        <f t="shared" si="13"/>
        <v>296.6942148760331</v>
      </c>
    </row>
    <row r="44" spans="1:58" s="18" customFormat="1" ht="15">
      <c r="A44" s="118">
        <v>147828</v>
      </c>
      <c r="B44" s="119" t="s">
        <v>12</v>
      </c>
      <c r="C44" s="120" t="s">
        <v>73</v>
      </c>
      <c r="D44" s="121" t="s">
        <v>76</v>
      </c>
      <c r="E44" s="122">
        <v>2017</v>
      </c>
      <c r="F44" s="122"/>
      <c r="G44" s="123"/>
      <c r="H44" s="124"/>
      <c r="I44" s="125"/>
      <c r="J44" s="126"/>
      <c r="K44" s="127" t="s">
        <v>30</v>
      </c>
      <c r="L44" s="127" t="s">
        <v>31</v>
      </c>
      <c r="M44" s="127" t="s">
        <v>32</v>
      </c>
      <c r="N44" s="127" t="s">
        <v>32</v>
      </c>
      <c r="O44" s="127"/>
      <c r="P44" s="128"/>
      <c r="Q44" s="129" t="s">
        <v>46</v>
      </c>
      <c r="R44" s="130" t="s">
        <v>47</v>
      </c>
      <c r="S44" s="129" t="s">
        <v>75</v>
      </c>
      <c r="T44" s="129">
        <v>1</v>
      </c>
      <c r="U44" s="129" t="s">
        <v>49</v>
      </c>
      <c r="V44" s="131">
        <v>2.3</v>
      </c>
      <c r="W44" s="132">
        <v>0</v>
      </c>
      <c r="X44" s="133">
        <v>296.6942148760331</v>
      </c>
      <c r="Y44" s="134">
        <v>359</v>
      </c>
      <c r="Z44" s="109">
        <f t="shared" si="0"/>
        <v>296.6942148760331</v>
      </c>
      <c r="AA44" s="110">
        <f t="shared" si="1"/>
        <v>359</v>
      </c>
      <c r="AB44" s="111"/>
      <c r="AC44" s="140">
        <f t="shared" si="2"/>
        <v>0</v>
      </c>
      <c r="AD44" s="140"/>
      <c r="AE44" s="140"/>
      <c r="AF44" s="111"/>
      <c r="AG44" s="141">
        <f t="shared" si="3"/>
        <v>296.6942148760331</v>
      </c>
      <c r="AH44" s="142"/>
      <c r="AI44" s="142"/>
      <c r="AJ44" s="142"/>
      <c r="AK44" s="142"/>
      <c r="AL44" s="142"/>
      <c r="AM44" s="142"/>
      <c r="AN44" s="143"/>
      <c r="AO44" s="144">
        <f t="shared" si="4"/>
        <v>0</v>
      </c>
      <c r="AP44" s="145"/>
      <c r="AQ44" s="146"/>
      <c r="AR44" s="111"/>
      <c r="AS44" s="112">
        <f t="shared" si="5"/>
        <v>0</v>
      </c>
      <c r="AT44" s="113">
        <f t="shared" si="6"/>
        <v>0</v>
      </c>
      <c r="AU44" s="113">
        <f t="shared" si="7"/>
        <v>0</v>
      </c>
      <c r="BA44" s="114">
        <f t="shared" si="8"/>
        <v>296.6942148760331</v>
      </c>
      <c r="BB44" s="115" t="str">
        <f t="shared" si="9"/>
        <v>A</v>
      </c>
      <c r="BC44" s="116">
        <f t="shared" si="10"/>
        <v>296.6942148760331</v>
      </c>
      <c r="BD44" s="115" t="str">
        <f t="shared" si="11"/>
        <v>N</v>
      </c>
      <c r="BE44" s="117" t="str">
        <f t="shared" si="12"/>
        <v>A</v>
      </c>
      <c r="BF44" s="116">
        <f t="shared" si="13"/>
        <v>296.6942148760331</v>
      </c>
    </row>
    <row r="45" spans="1:58" s="18" customFormat="1" ht="34.5">
      <c r="A45" s="96"/>
      <c r="B45" s="97"/>
      <c r="C45" s="98" t="s">
        <v>77</v>
      </c>
      <c r="D45" s="99"/>
      <c r="E45" s="100"/>
      <c r="F45" s="100"/>
      <c r="G45" s="101"/>
      <c r="H45" s="101"/>
      <c r="I45" s="101"/>
      <c r="J45" s="102"/>
      <c r="K45" s="103"/>
      <c r="L45" s="103"/>
      <c r="M45" s="100"/>
      <c r="N45" s="100"/>
      <c r="O45" s="100"/>
      <c r="P45" s="100"/>
      <c r="Q45" s="104"/>
      <c r="R45" s="105"/>
      <c r="S45" s="105"/>
      <c r="T45" s="104"/>
      <c r="U45" s="104"/>
      <c r="V45" s="106" t="s">
        <v>23</v>
      </c>
      <c r="W45" s="107"/>
      <c r="X45" s="104"/>
      <c r="Y45" s="108"/>
      <c r="Z45" s="109" t="str">
        <f t="shared" si="0"/>
        <v> </v>
      </c>
      <c r="AA45" s="110" t="str">
        <f t="shared" si="1"/>
        <v> </v>
      </c>
      <c r="AB45" s="111"/>
      <c r="AC45" s="140" t="str">
        <f t="shared" si="2"/>
        <v> </v>
      </c>
      <c r="AD45" s="140"/>
      <c r="AE45" s="140"/>
      <c r="AF45" s="111"/>
      <c r="AG45" s="141">
        <f t="shared" si="3"/>
      </c>
      <c r="AH45" s="142"/>
      <c r="AI45" s="142"/>
      <c r="AJ45" s="142"/>
      <c r="AK45" s="142"/>
      <c r="AL45" s="142"/>
      <c r="AM45" s="142"/>
      <c r="AN45" s="143"/>
      <c r="AO45" s="144">
        <f t="shared" si="4"/>
      </c>
      <c r="AP45" s="145"/>
      <c r="AQ45" s="146"/>
      <c r="AR45" s="111"/>
      <c r="AS45" s="112">
        <f t="shared" si="5"/>
      </c>
      <c r="AT45" s="113">
        <f t="shared" si="6"/>
      </c>
      <c r="AU45" s="113">
        <f t="shared" si="7"/>
      </c>
      <c r="BA45" s="114" t="str">
        <f t="shared" si="8"/>
        <v> </v>
      </c>
      <c r="BB45" s="115">
        <f t="shared" si="9"/>
      </c>
      <c r="BC45" s="116" t="str">
        <f t="shared" si="10"/>
        <v> </v>
      </c>
      <c r="BD45" s="115" t="str">
        <f t="shared" si="11"/>
        <v>N</v>
      </c>
      <c r="BE45" s="117" t="str">
        <f t="shared" si="12"/>
        <v>A</v>
      </c>
      <c r="BF45" s="116" t="str">
        <f t="shared" si="13"/>
        <v> </v>
      </c>
    </row>
    <row r="46" spans="1:58" s="18" customFormat="1" ht="15">
      <c r="A46" s="118">
        <v>147830</v>
      </c>
      <c r="B46" s="119" t="s">
        <v>12</v>
      </c>
      <c r="C46" s="120" t="s">
        <v>77</v>
      </c>
      <c r="D46" s="121" t="s">
        <v>78</v>
      </c>
      <c r="E46" s="122">
        <v>2017</v>
      </c>
      <c r="F46" s="122"/>
      <c r="G46" s="123"/>
      <c r="H46" s="124"/>
      <c r="I46" s="125"/>
      <c r="J46" s="126"/>
      <c r="K46" s="127" t="s">
        <v>30</v>
      </c>
      <c r="L46" s="127" t="s">
        <v>79</v>
      </c>
      <c r="M46" s="127" t="s">
        <v>32</v>
      </c>
      <c r="N46" s="127" t="s">
        <v>32</v>
      </c>
      <c r="O46" s="127"/>
      <c r="P46" s="128"/>
      <c r="Q46" s="129" t="s">
        <v>80</v>
      </c>
      <c r="R46" s="130" t="s">
        <v>81</v>
      </c>
      <c r="S46" s="129" t="s">
        <v>82</v>
      </c>
      <c r="T46" s="129">
        <v>1</v>
      </c>
      <c r="U46" s="129" t="s">
        <v>49</v>
      </c>
      <c r="V46" s="131">
        <v>1</v>
      </c>
      <c r="W46" s="132">
        <v>0</v>
      </c>
      <c r="X46" s="133">
        <v>288.4297520661157</v>
      </c>
      <c r="Y46" s="134">
        <v>349</v>
      </c>
      <c r="Z46" s="109">
        <f t="shared" si="0"/>
        <v>288.4297520661157</v>
      </c>
      <c r="AA46" s="110">
        <f t="shared" si="1"/>
        <v>349</v>
      </c>
      <c r="AB46" s="111"/>
      <c r="AC46" s="140">
        <f t="shared" si="2"/>
        <v>0</v>
      </c>
      <c r="AD46" s="140"/>
      <c r="AE46" s="140"/>
      <c r="AF46" s="111"/>
      <c r="AG46" s="141">
        <f t="shared" si="3"/>
        <v>288.4297520661157</v>
      </c>
      <c r="AH46" s="142"/>
      <c r="AI46" s="142"/>
      <c r="AJ46" s="142"/>
      <c r="AK46" s="142"/>
      <c r="AL46" s="142"/>
      <c r="AM46" s="142"/>
      <c r="AN46" s="143"/>
      <c r="AO46" s="144">
        <f t="shared" si="4"/>
        <v>0</v>
      </c>
      <c r="AP46" s="145"/>
      <c r="AQ46" s="146"/>
      <c r="AR46" s="111"/>
      <c r="AS46" s="112">
        <f t="shared" si="5"/>
        <v>0</v>
      </c>
      <c r="AT46" s="113">
        <f t="shared" si="6"/>
        <v>0</v>
      </c>
      <c r="AU46" s="113">
        <f t="shared" si="7"/>
        <v>0</v>
      </c>
      <c r="BA46" s="114">
        <f t="shared" si="8"/>
        <v>288.4297520661157</v>
      </c>
      <c r="BB46" s="115" t="str">
        <f t="shared" si="9"/>
        <v>A</v>
      </c>
      <c r="BC46" s="116">
        <f t="shared" si="10"/>
        <v>288.4297520661157</v>
      </c>
      <c r="BD46" s="115" t="str">
        <f t="shared" si="11"/>
        <v>N</v>
      </c>
      <c r="BE46" s="117" t="str">
        <f t="shared" si="12"/>
        <v>A</v>
      </c>
      <c r="BF46" s="116">
        <f t="shared" si="13"/>
        <v>288.4297520661157</v>
      </c>
    </row>
    <row r="47" spans="1:58" s="18" customFormat="1" ht="15">
      <c r="A47" s="118">
        <v>147831</v>
      </c>
      <c r="B47" s="119" t="s">
        <v>12</v>
      </c>
      <c r="C47" s="120" t="s">
        <v>77</v>
      </c>
      <c r="D47" s="121" t="s">
        <v>83</v>
      </c>
      <c r="E47" s="122">
        <v>2017</v>
      </c>
      <c r="F47" s="122"/>
      <c r="G47" s="123"/>
      <c r="H47" s="124"/>
      <c r="I47" s="125"/>
      <c r="J47" s="126"/>
      <c r="K47" s="127" t="s">
        <v>30</v>
      </c>
      <c r="L47" s="127" t="s">
        <v>79</v>
      </c>
      <c r="M47" s="127" t="s">
        <v>32</v>
      </c>
      <c r="N47" s="127" t="s">
        <v>32</v>
      </c>
      <c r="O47" s="127"/>
      <c r="P47" s="128"/>
      <c r="Q47" s="129" t="s">
        <v>80</v>
      </c>
      <c r="R47" s="130" t="s">
        <v>81</v>
      </c>
      <c r="S47" s="129" t="s">
        <v>82</v>
      </c>
      <c r="T47" s="129">
        <v>1</v>
      </c>
      <c r="U47" s="129" t="s">
        <v>49</v>
      </c>
      <c r="V47" s="131">
        <v>1</v>
      </c>
      <c r="W47" s="132">
        <v>0</v>
      </c>
      <c r="X47" s="133">
        <v>288.4297520661157</v>
      </c>
      <c r="Y47" s="134">
        <v>349</v>
      </c>
      <c r="Z47" s="109">
        <f t="shared" si="0"/>
        <v>288.4297520661157</v>
      </c>
      <c r="AA47" s="110">
        <f t="shared" si="1"/>
        <v>349</v>
      </c>
      <c r="AB47" s="111"/>
      <c r="AC47" s="140">
        <f t="shared" si="2"/>
        <v>0</v>
      </c>
      <c r="AD47" s="140"/>
      <c r="AE47" s="140"/>
      <c r="AF47" s="111"/>
      <c r="AG47" s="141">
        <f t="shared" si="3"/>
        <v>288.4297520661157</v>
      </c>
      <c r="AH47" s="142"/>
      <c r="AI47" s="142"/>
      <c r="AJ47" s="142"/>
      <c r="AK47" s="142"/>
      <c r="AL47" s="142"/>
      <c r="AM47" s="142"/>
      <c r="AN47" s="143"/>
      <c r="AO47" s="144">
        <f t="shared" si="4"/>
        <v>0</v>
      </c>
      <c r="AP47" s="145"/>
      <c r="AQ47" s="146"/>
      <c r="AR47" s="111"/>
      <c r="AS47" s="112">
        <f t="shared" si="5"/>
        <v>0</v>
      </c>
      <c r="AT47" s="113">
        <f t="shared" si="6"/>
        <v>0</v>
      </c>
      <c r="AU47" s="113">
        <f t="shared" si="7"/>
        <v>0</v>
      </c>
      <c r="BA47" s="114">
        <f t="shared" si="8"/>
        <v>288.4297520661157</v>
      </c>
      <c r="BB47" s="115" t="str">
        <f t="shared" si="9"/>
        <v>A</v>
      </c>
      <c r="BC47" s="116">
        <f t="shared" si="10"/>
        <v>288.4297520661157</v>
      </c>
      <c r="BD47" s="115" t="str">
        <f t="shared" si="11"/>
        <v>N</v>
      </c>
      <c r="BE47" s="117" t="str">
        <f t="shared" si="12"/>
        <v>A</v>
      </c>
      <c r="BF47" s="116">
        <f t="shared" si="13"/>
        <v>288.4297520661157</v>
      </c>
    </row>
    <row r="48" spans="1:58" s="18" customFormat="1" ht="15">
      <c r="A48" s="118">
        <v>147833</v>
      </c>
      <c r="B48" s="119" t="s">
        <v>12</v>
      </c>
      <c r="C48" s="120" t="s">
        <v>77</v>
      </c>
      <c r="D48" s="121" t="s">
        <v>84</v>
      </c>
      <c r="E48" s="122">
        <v>2017</v>
      </c>
      <c r="F48" s="122"/>
      <c r="G48" s="123"/>
      <c r="H48" s="124"/>
      <c r="I48" s="125"/>
      <c r="J48" s="126"/>
      <c r="K48" s="127" t="s">
        <v>30</v>
      </c>
      <c r="L48" s="127" t="s">
        <v>79</v>
      </c>
      <c r="M48" s="127" t="s">
        <v>32</v>
      </c>
      <c r="N48" s="127" t="s">
        <v>32</v>
      </c>
      <c r="O48" s="127"/>
      <c r="P48" s="128"/>
      <c r="Q48" s="129" t="s">
        <v>80</v>
      </c>
      <c r="R48" s="130" t="s">
        <v>81</v>
      </c>
      <c r="S48" s="129" t="s">
        <v>82</v>
      </c>
      <c r="T48" s="129">
        <v>1</v>
      </c>
      <c r="U48" s="129" t="s">
        <v>49</v>
      </c>
      <c r="V48" s="131">
        <v>1</v>
      </c>
      <c r="W48" s="132">
        <v>0</v>
      </c>
      <c r="X48" s="133">
        <v>288.4297520661157</v>
      </c>
      <c r="Y48" s="134">
        <v>349</v>
      </c>
      <c r="Z48" s="109">
        <f t="shared" si="0"/>
        <v>288.4297520661157</v>
      </c>
      <c r="AA48" s="110">
        <f t="shared" si="1"/>
        <v>349</v>
      </c>
      <c r="AB48" s="111"/>
      <c r="AC48" s="140">
        <f t="shared" si="2"/>
        <v>0</v>
      </c>
      <c r="AD48" s="140"/>
      <c r="AE48" s="140"/>
      <c r="AF48" s="111"/>
      <c r="AG48" s="141">
        <f t="shared" si="3"/>
        <v>288.4297520661157</v>
      </c>
      <c r="AH48" s="142"/>
      <c r="AI48" s="142"/>
      <c r="AJ48" s="142"/>
      <c r="AK48" s="142"/>
      <c r="AL48" s="142"/>
      <c r="AM48" s="142"/>
      <c r="AN48" s="143"/>
      <c r="AO48" s="144">
        <f t="shared" si="4"/>
        <v>0</v>
      </c>
      <c r="AP48" s="145"/>
      <c r="AQ48" s="146"/>
      <c r="AR48" s="111"/>
      <c r="AS48" s="112">
        <f t="shared" si="5"/>
        <v>0</v>
      </c>
      <c r="AT48" s="113">
        <f t="shared" si="6"/>
        <v>0</v>
      </c>
      <c r="AU48" s="113">
        <f t="shared" si="7"/>
        <v>0</v>
      </c>
      <c r="BA48" s="114">
        <f t="shared" si="8"/>
        <v>288.4297520661157</v>
      </c>
      <c r="BB48" s="115" t="str">
        <f t="shared" si="9"/>
        <v>A</v>
      </c>
      <c r="BC48" s="116">
        <f t="shared" si="10"/>
        <v>288.4297520661157</v>
      </c>
      <c r="BD48" s="115" t="str">
        <f t="shared" si="11"/>
        <v>N</v>
      </c>
      <c r="BE48" s="117" t="str">
        <f t="shared" si="12"/>
        <v>A</v>
      </c>
      <c r="BF48" s="116">
        <f t="shared" si="13"/>
        <v>288.4297520661157</v>
      </c>
    </row>
    <row r="49" spans="1:58" s="18" customFormat="1" ht="15">
      <c r="A49" s="118">
        <v>147834</v>
      </c>
      <c r="B49" s="119" t="s">
        <v>12</v>
      </c>
      <c r="C49" s="120" t="s">
        <v>77</v>
      </c>
      <c r="D49" s="121" t="s">
        <v>85</v>
      </c>
      <c r="E49" s="122">
        <v>2017</v>
      </c>
      <c r="F49" s="122"/>
      <c r="G49" s="123"/>
      <c r="H49" s="124"/>
      <c r="I49" s="125"/>
      <c r="J49" s="126"/>
      <c r="K49" s="127" t="s">
        <v>30</v>
      </c>
      <c r="L49" s="127" t="s">
        <v>79</v>
      </c>
      <c r="M49" s="127" t="s">
        <v>32</v>
      </c>
      <c r="N49" s="127" t="s">
        <v>32</v>
      </c>
      <c r="O49" s="127"/>
      <c r="P49" s="128"/>
      <c r="Q49" s="129" t="s">
        <v>80</v>
      </c>
      <c r="R49" s="130" t="s">
        <v>81</v>
      </c>
      <c r="S49" s="129" t="s">
        <v>82</v>
      </c>
      <c r="T49" s="129">
        <v>1</v>
      </c>
      <c r="U49" s="129" t="s">
        <v>49</v>
      </c>
      <c r="V49" s="131">
        <v>1</v>
      </c>
      <c r="W49" s="132">
        <v>0</v>
      </c>
      <c r="X49" s="133">
        <v>288.4297520661157</v>
      </c>
      <c r="Y49" s="134">
        <v>349</v>
      </c>
      <c r="Z49" s="109">
        <f t="shared" si="0"/>
        <v>288.4297520661157</v>
      </c>
      <c r="AA49" s="110">
        <f t="shared" si="1"/>
        <v>349</v>
      </c>
      <c r="AB49" s="111"/>
      <c r="AC49" s="140">
        <f t="shared" si="2"/>
        <v>0</v>
      </c>
      <c r="AD49" s="140"/>
      <c r="AE49" s="140"/>
      <c r="AF49" s="111"/>
      <c r="AG49" s="141">
        <f t="shared" si="3"/>
        <v>288.4297520661157</v>
      </c>
      <c r="AH49" s="142"/>
      <c r="AI49" s="142"/>
      <c r="AJ49" s="142"/>
      <c r="AK49" s="142"/>
      <c r="AL49" s="142"/>
      <c r="AM49" s="142"/>
      <c r="AN49" s="143"/>
      <c r="AO49" s="144">
        <f t="shared" si="4"/>
        <v>0</v>
      </c>
      <c r="AP49" s="145"/>
      <c r="AQ49" s="146"/>
      <c r="AR49" s="111"/>
      <c r="AS49" s="112">
        <f t="shared" si="5"/>
        <v>0</v>
      </c>
      <c r="AT49" s="113">
        <f t="shared" si="6"/>
        <v>0</v>
      </c>
      <c r="AU49" s="113">
        <f t="shared" si="7"/>
        <v>0</v>
      </c>
      <c r="BA49" s="114">
        <f t="shared" si="8"/>
        <v>288.4297520661157</v>
      </c>
      <c r="BB49" s="115" t="str">
        <f t="shared" si="9"/>
        <v>A</v>
      </c>
      <c r="BC49" s="116">
        <f t="shared" si="10"/>
        <v>288.4297520661157</v>
      </c>
      <c r="BD49" s="115" t="str">
        <f t="shared" si="11"/>
        <v>N</v>
      </c>
      <c r="BE49" s="117" t="str">
        <f t="shared" si="12"/>
        <v>A</v>
      </c>
      <c r="BF49" s="116">
        <f t="shared" si="13"/>
        <v>288.4297520661157</v>
      </c>
    </row>
    <row r="50" spans="1:58" ht="15">
      <c r="A50" s="118">
        <v>147835</v>
      </c>
      <c r="B50" s="119" t="s">
        <v>12</v>
      </c>
      <c r="C50" s="120" t="s">
        <v>77</v>
      </c>
      <c r="D50" s="121" t="s">
        <v>86</v>
      </c>
      <c r="E50" s="122">
        <v>2017</v>
      </c>
      <c r="F50" s="122"/>
      <c r="G50" s="123"/>
      <c r="H50" s="124"/>
      <c r="I50" s="125"/>
      <c r="J50" s="126"/>
      <c r="K50" s="127" t="s">
        <v>30</v>
      </c>
      <c r="L50" s="127" t="s">
        <v>79</v>
      </c>
      <c r="M50" s="127" t="s">
        <v>32</v>
      </c>
      <c r="N50" s="127" t="s">
        <v>32</v>
      </c>
      <c r="O50" s="127"/>
      <c r="P50" s="128"/>
      <c r="Q50" s="129" t="s">
        <v>52</v>
      </c>
      <c r="R50" s="130" t="s">
        <v>87</v>
      </c>
      <c r="S50" s="129" t="s">
        <v>88</v>
      </c>
      <c r="T50" s="129">
        <v>1</v>
      </c>
      <c r="U50" s="129" t="s">
        <v>49</v>
      </c>
      <c r="V50" s="131">
        <v>1.15</v>
      </c>
      <c r="W50" s="132">
        <v>0</v>
      </c>
      <c r="X50" s="133">
        <v>288.4297520661157</v>
      </c>
      <c r="Y50" s="134">
        <v>349</v>
      </c>
      <c r="Z50" s="109">
        <f t="shared" si="0"/>
        <v>288.4297520661157</v>
      </c>
      <c r="AA50" s="110">
        <f t="shared" si="1"/>
        <v>349</v>
      </c>
      <c r="AB50" s="111"/>
      <c r="AC50" s="140">
        <f t="shared" si="2"/>
        <v>0</v>
      </c>
      <c r="AD50" s="140"/>
      <c r="AE50" s="140"/>
      <c r="AF50" s="111"/>
      <c r="AG50" s="141">
        <f t="shared" si="3"/>
        <v>288.4297520661157</v>
      </c>
      <c r="AH50" s="142"/>
      <c r="AI50" s="142"/>
      <c r="AJ50" s="142"/>
      <c r="AK50" s="142"/>
      <c r="AL50" s="142"/>
      <c r="AM50" s="142"/>
      <c r="AN50" s="143"/>
      <c r="AO50" s="144">
        <f t="shared" si="4"/>
        <v>0</v>
      </c>
      <c r="AP50" s="145"/>
      <c r="AQ50" s="146"/>
      <c r="AR50" s="111"/>
      <c r="AS50" s="112">
        <f t="shared" si="5"/>
        <v>0</v>
      </c>
      <c r="AT50" s="113">
        <f t="shared" si="6"/>
        <v>0</v>
      </c>
      <c r="AU50" s="113">
        <f t="shared" si="7"/>
        <v>0</v>
      </c>
      <c r="BA50" s="114">
        <f t="shared" si="8"/>
        <v>288.4297520661157</v>
      </c>
      <c r="BB50" s="115" t="str">
        <f t="shared" si="9"/>
        <v>A</v>
      </c>
      <c r="BC50" s="116">
        <f t="shared" si="10"/>
        <v>288.4297520661157</v>
      </c>
      <c r="BD50" s="115" t="str">
        <f t="shared" si="11"/>
        <v>N</v>
      </c>
      <c r="BE50" s="117" t="str">
        <f t="shared" si="12"/>
        <v>A</v>
      </c>
      <c r="BF50" s="116">
        <f t="shared" si="13"/>
        <v>288.4297520661157</v>
      </c>
    </row>
    <row r="51" spans="1:58" ht="17.25">
      <c r="A51" s="96"/>
      <c r="B51" s="97"/>
      <c r="C51" s="98" t="s">
        <v>89</v>
      </c>
      <c r="D51" s="99"/>
      <c r="E51" s="100"/>
      <c r="F51" s="100"/>
      <c r="G51" s="101"/>
      <c r="H51" s="101"/>
      <c r="I51" s="101"/>
      <c r="J51" s="102"/>
      <c r="K51" s="103"/>
      <c r="L51" s="103"/>
      <c r="M51" s="100"/>
      <c r="N51" s="100"/>
      <c r="O51" s="100"/>
      <c r="P51" s="100"/>
      <c r="Q51" s="104"/>
      <c r="R51" s="105"/>
      <c r="S51" s="105"/>
      <c r="T51" s="104"/>
      <c r="U51" s="104"/>
      <c r="V51" s="106" t="s">
        <v>23</v>
      </c>
      <c r="W51" s="107"/>
      <c r="X51" s="104"/>
      <c r="Y51" s="108"/>
      <c r="Z51" s="109" t="str">
        <f t="shared" si="0"/>
        <v> </v>
      </c>
      <c r="AA51" s="110" t="str">
        <f t="shared" si="1"/>
        <v> </v>
      </c>
      <c r="AB51" s="111"/>
      <c r="AC51" s="140" t="str">
        <f t="shared" si="2"/>
        <v> </v>
      </c>
      <c r="AD51" s="140"/>
      <c r="AE51" s="140"/>
      <c r="AF51" s="111"/>
      <c r="AG51" s="141">
        <f t="shared" si="3"/>
      </c>
      <c r="AH51" s="142"/>
      <c r="AI51" s="142"/>
      <c r="AJ51" s="142"/>
      <c r="AK51" s="142"/>
      <c r="AL51" s="142"/>
      <c r="AM51" s="142"/>
      <c r="AN51" s="143"/>
      <c r="AO51" s="144">
        <f t="shared" si="4"/>
      </c>
      <c r="AP51" s="145"/>
      <c r="AQ51" s="146"/>
      <c r="AR51" s="111"/>
      <c r="AS51" s="112">
        <f t="shared" si="5"/>
      </c>
      <c r="AT51" s="113">
        <f t="shared" si="6"/>
      </c>
      <c r="AU51" s="113">
        <f t="shared" si="7"/>
      </c>
      <c r="BA51" s="114" t="str">
        <f t="shared" si="8"/>
        <v> </v>
      </c>
      <c r="BB51" s="115">
        <f t="shared" si="9"/>
      </c>
      <c r="BC51" s="116" t="str">
        <f t="shared" si="10"/>
        <v> </v>
      </c>
      <c r="BD51" s="115" t="str">
        <f t="shared" si="11"/>
        <v>N</v>
      </c>
      <c r="BE51" s="117" t="str">
        <f t="shared" si="12"/>
        <v>A</v>
      </c>
      <c r="BF51" s="116" t="str">
        <f t="shared" si="13"/>
        <v> </v>
      </c>
    </row>
    <row r="52" spans="1:58" ht="15">
      <c r="A52" s="118">
        <v>147871</v>
      </c>
      <c r="B52" s="119" t="s">
        <v>12</v>
      </c>
      <c r="C52" s="135" t="s">
        <v>89</v>
      </c>
      <c r="D52" s="121" t="s">
        <v>90</v>
      </c>
      <c r="E52" s="122">
        <v>2017</v>
      </c>
      <c r="F52" s="122"/>
      <c r="G52" s="123"/>
      <c r="H52" s="124"/>
      <c r="I52" s="125"/>
      <c r="J52" s="126"/>
      <c r="K52" s="127" t="s">
        <v>30</v>
      </c>
      <c r="L52" s="127" t="s">
        <v>79</v>
      </c>
      <c r="M52" s="127" t="s">
        <v>32</v>
      </c>
      <c r="N52" s="127" t="s">
        <v>32</v>
      </c>
      <c r="O52" s="127"/>
      <c r="P52" s="128"/>
      <c r="Q52" s="129" t="s">
        <v>46</v>
      </c>
      <c r="R52" s="130" t="s">
        <v>58</v>
      </c>
      <c r="S52" s="129" t="s">
        <v>48</v>
      </c>
      <c r="T52" s="129">
        <v>1</v>
      </c>
      <c r="U52" s="129" t="s">
        <v>49</v>
      </c>
      <c r="V52" s="131">
        <v>0.33</v>
      </c>
      <c r="W52" s="132">
        <v>0</v>
      </c>
      <c r="X52" s="133">
        <v>428.92561983471074</v>
      </c>
      <c r="Y52" s="134">
        <v>519</v>
      </c>
      <c r="Z52" s="109">
        <f t="shared" si="0"/>
        <v>428.92561983471074</v>
      </c>
      <c r="AA52" s="110">
        <f t="shared" si="1"/>
        <v>519</v>
      </c>
      <c r="AB52" s="111"/>
      <c r="AC52" s="140">
        <f t="shared" si="2"/>
        <v>0</v>
      </c>
      <c r="AD52" s="140"/>
      <c r="AE52" s="140"/>
      <c r="AF52" s="111"/>
      <c r="AG52" s="141">
        <f t="shared" si="3"/>
        <v>428.92561983471074</v>
      </c>
      <c r="AH52" s="142"/>
      <c r="AI52" s="142"/>
      <c r="AJ52" s="142"/>
      <c r="AK52" s="142"/>
      <c r="AL52" s="142"/>
      <c r="AM52" s="142"/>
      <c r="AN52" s="143"/>
      <c r="AO52" s="144">
        <f t="shared" si="4"/>
        <v>0</v>
      </c>
      <c r="AP52" s="145"/>
      <c r="AQ52" s="146"/>
      <c r="AR52" s="111"/>
      <c r="AS52" s="112">
        <f t="shared" si="5"/>
        <v>0</v>
      </c>
      <c r="AT52" s="113">
        <f t="shared" si="6"/>
        <v>0</v>
      </c>
      <c r="AU52" s="113">
        <f t="shared" si="7"/>
        <v>0</v>
      </c>
      <c r="BA52" s="114">
        <f t="shared" si="8"/>
        <v>428.92561983471074</v>
      </c>
      <c r="BB52" s="115" t="str">
        <f t="shared" si="9"/>
        <v>A</v>
      </c>
      <c r="BC52" s="116">
        <f t="shared" si="10"/>
        <v>428.92561983471074</v>
      </c>
      <c r="BD52" s="115" t="str">
        <f t="shared" si="11"/>
        <v>N</v>
      </c>
      <c r="BE52" s="117" t="str">
        <f t="shared" si="12"/>
        <v>A</v>
      </c>
      <c r="BF52" s="116">
        <f t="shared" si="13"/>
        <v>428.92561983471074</v>
      </c>
    </row>
  </sheetData>
  <sheetProtection password="C5D3" sheet="1" autoFilter="0"/>
  <autoFilter ref="A15:AA16"/>
  <mergeCells count="156">
    <mergeCell ref="AC1:AE1"/>
    <mergeCell ref="AG1:AN1"/>
    <mergeCell ref="AO1:AQ1"/>
    <mergeCell ref="AS1:AU1"/>
    <mergeCell ref="AC3:AE3"/>
    <mergeCell ref="AG3:AI3"/>
    <mergeCell ref="AJ3:AK5"/>
    <mergeCell ref="AL3:AN5"/>
    <mergeCell ref="AO3:AQ3"/>
    <mergeCell ref="AR3:AR7"/>
    <mergeCell ref="AS3:AS7"/>
    <mergeCell ref="AT3:AT7"/>
    <mergeCell ref="AU3:AU7"/>
    <mergeCell ref="AC4:AC5"/>
    <mergeCell ref="AD4:AD5"/>
    <mergeCell ref="AE4:AE5"/>
    <mergeCell ref="AG4:AG5"/>
    <mergeCell ref="AH4:AH5"/>
    <mergeCell ref="AI4:AI5"/>
    <mergeCell ref="AO4:AO5"/>
    <mergeCell ref="AP4:AP5"/>
    <mergeCell ref="AQ4:AQ5"/>
    <mergeCell ref="R6:W7"/>
    <mergeCell ref="AC6:AC7"/>
    <mergeCell ref="AD6:AD7"/>
    <mergeCell ref="AE6:AE7"/>
    <mergeCell ref="AG6:AG7"/>
    <mergeCell ref="AH6:AH7"/>
    <mergeCell ref="AI6:AI7"/>
    <mergeCell ref="AJ6:AK7"/>
    <mergeCell ref="AL6:AN7"/>
    <mergeCell ref="AO6:AO7"/>
    <mergeCell ref="AP6:AP7"/>
    <mergeCell ref="AQ6:AQ7"/>
    <mergeCell ref="R8:U8"/>
    <mergeCell ref="V8:W8"/>
    <mergeCell ref="AC8:AE8"/>
    <mergeCell ref="AG8:AN8"/>
    <mergeCell ref="R9:U9"/>
    <mergeCell ref="V9:W9"/>
    <mergeCell ref="A11:M11"/>
    <mergeCell ref="AC15:AE15"/>
    <mergeCell ref="AG15:AN15"/>
    <mergeCell ref="AO15:AQ15"/>
    <mergeCell ref="AS15:AU15"/>
    <mergeCell ref="AC16:AE16"/>
    <mergeCell ref="AG16:AN16"/>
    <mergeCell ref="AO16:AQ16"/>
    <mergeCell ref="AC17:AE17"/>
    <mergeCell ref="AG17:AN17"/>
    <mergeCell ref="AO17:AQ17"/>
    <mergeCell ref="AC18:AE18"/>
    <mergeCell ref="AG18:AN18"/>
    <mergeCell ref="AO18:AQ18"/>
    <mergeCell ref="AC19:AE19"/>
    <mergeCell ref="AG19:AN19"/>
    <mergeCell ref="AO19:AQ19"/>
    <mergeCell ref="AC20:AE20"/>
    <mergeCell ref="AG20:AN20"/>
    <mergeCell ref="AO20:AQ20"/>
    <mergeCell ref="AC21:AE21"/>
    <mergeCell ref="AG21:AN21"/>
    <mergeCell ref="AO21:AQ21"/>
    <mergeCell ref="AC22:AE22"/>
    <mergeCell ref="AG22:AN22"/>
    <mergeCell ref="AO22:AQ22"/>
    <mergeCell ref="AC23:AE23"/>
    <mergeCell ref="AG23:AN23"/>
    <mergeCell ref="AO23:AQ23"/>
    <mergeCell ref="AC24:AE24"/>
    <mergeCell ref="AG24:AN24"/>
    <mergeCell ref="AO24:AQ24"/>
    <mergeCell ref="AC25:AE25"/>
    <mergeCell ref="AG25:AN25"/>
    <mergeCell ref="AO25:AQ25"/>
    <mergeCell ref="AC26:AE26"/>
    <mergeCell ref="AG26:AN26"/>
    <mergeCell ref="AO26:AQ26"/>
    <mergeCell ref="AC27:AE27"/>
    <mergeCell ref="AG27:AN27"/>
    <mergeCell ref="AO27:AQ27"/>
    <mergeCell ref="AC28:AE28"/>
    <mergeCell ref="AG28:AN28"/>
    <mergeCell ref="AO28:AQ28"/>
    <mergeCell ref="AC29:AE29"/>
    <mergeCell ref="AG29:AN29"/>
    <mergeCell ref="AO29:AQ29"/>
    <mergeCell ref="AC30:AE30"/>
    <mergeCell ref="AG30:AN30"/>
    <mergeCell ref="AO30:AQ30"/>
    <mergeCell ref="AC31:AE31"/>
    <mergeCell ref="AG31:AN31"/>
    <mergeCell ref="AO31:AQ31"/>
    <mergeCell ref="AC32:AE32"/>
    <mergeCell ref="AG32:AN32"/>
    <mergeCell ref="AO32:AQ32"/>
    <mergeCell ref="AC33:AE33"/>
    <mergeCell ref="AG33:AN33"/>
    <mergeCell ref="AO33:AQ33"/>
    <mergeCell ref="AC34:AE34"/>
    <mergeCell ref="AG34:AN34"/>
    <mergeCell ref="AO34:AQ34"/>
    <mergeCell ref="AC35:AE35"/>
    <mergeCell ref="AG35:AN35"/>
    <mergeCell ref="AO35:AQ35"/>
    <mergeCell ref="AC36:AE36"/>
    <mergeCell ref="AG36:AN36"/>
    <mergeCell ref="AO36:AQ36"/>
    <mergeCell ref="AC37:AE37"/>
    <mergeCell ref="AG37:AN37"/>
    <mergeCell ref="AO37:AQ37"/>
    <mergeCell ref="AC38:AE38"/>
    <mergeCell ref="AG38:AN38"/>
    <mergeCell ref="AO38:AQ38"/>
    <mergeCell ref="AC39:AE39"/>
    <mergeCell ref="AG39:AN39"/>
    <mergeCell ref="AO39:AQ39"/>
    <mergeCell ref="AC40:AE40"/>
    <mergeCell ref="AG40:AN40"/>
    <mergeCell ref="AO40:AQ40"/>
    <mergeCell ref="AC41:AE41"/>
    <mergeCell ref="AG41:AN41"/>
    <mergeCell ref="AO41:AQ41"/>
    <mergeCell ref="AC42:AE42"/>
    <mergeCell ref="AG42:AN42"/>
    <mergeCell ref="AO42:AQ42"/>
    <mergeCell ref="AC43:AE43"/>
    <mergeCell ref="AG43:AN43"/>
    <mergeCell ref="AO43:AQ43"/>
    <mergeCell ref="AC44:AE44"/>
    <mergeCell ref="AG44:AN44"/>
    <mergeCell ref="AO44:AQ44"/>
    <mergeCell ref="AC45:AE45"/>
    <mergeCell ref="AG45:AN45"/>
    <mergeCell ref="AO45:AQ45"/>
    <mergeCell ref="AC46:AE46"/>
    <mergeCell ref="AG46:AN46"/>
    <mergeCell ref="AO46:AQ46"/>
    <mergeCell ref="AC47:AE47"/>
    <mergeCell ref="AG47:AN47"/>
    <mergeCell ref="AO47:AQ47"/>
    <mergeCell ref="AC48:AE48"/>
    <mergeCell ref="AG48:AN48"/>
    <mergeCell ref="AO48:AQ48"/>
    <mergeCell ref="AC49:AE49"/>
    <mergeCell ref="AG49:AN49"/>
    <mergeCell ref="AO49:AQ49"/>
    <mergeCell ref="AC52:AE52"/>
    <mergeCell ref="AG52:AN52"/>
    <mergeCell ref="AO52:AQ52"/>
    <mergeCell ref="AC50:AE50"/>
    <mergeCell ref="AG50:AN50"/>
    <mergeCell ref="AO50:AQ50"/>
    <mergeCell ref="AC51:AE51"/>
    <mergeCell ref="AG51:AN51"/>
    <mergeCell ref="AO51:AQ51"/>
  </mergeCells>
  <conditionalFormatting sqref="Z16:AA52 BA16:BF52 AS16:AU52 AG16:AQ52 AC16:AE52">
    <cfRule type="containsBlanks" priority="125" dxfId="93" stopIfTrue="1">
      <formula>LEN(TRIM(Z16))=0</formula>
    </cfRule>
  </conditionalFormatting>
  <conditionalFormatting sqref="D17">
    <cfRule type="expression" priority="121" dxfId="2">
      <formula>J17&gt;DATE(2000,1,1)</formula>
    </cfRule>
    <cfRule type="expression" priority="122" dxfId="1">
      <formula>I17&gt;DATE(2000,1,1)</formula>
    </cfRule>
    <cfRule type="expression" priority="123" dxfId="0">
      <formula>H17&gt;DATE(2000,1,1)</formula>
    </cfRule>
    <cfRule type="expression" priority="124" dxfId="94">
      <formula>G17&gt;DATE(2000,1,1)</formula>
    </cfRule>
  </conditionalFormatting>
  <conditionalFormatting sqref="D18">
    <cfRule type="expression" priority="117" dxfId="2">
      <formula>J18&gt;DATE(2000,1,1)</formula>
    </cfRule>
    <cfRule type="expression" priority="118" dxfId="1">
      <formula>I18&gt;DATE(2000,1,1)</formula>
    </cfRule>
    <cfRule type="expression" priority="119" dxfId="0">
      <formula>H18&gt;DATE(2000,1,1)</formula>
    </cfRule>
    <cfRule type="expression" priority="120" dxfId="94">
      <formula>G18&gt;DATE(2000,1,1)</formula>
    </cfRule>
  </conditionalFormatting>
  <conditionalFormatting sqref="D19">
    <cfRule type="expression" priority="113" dxfId="2">
      <formula>J19&gt;DATE(2000,1,1)</formula>
    </cfRule>
    <cfRule type="expression" priority="114" dxfId="1">
      <formula>I19&gt;DATE(2000,1,1)</formula>
    </cfRule>
    <cfRule type="expression" priority="115" dxfId="0">
      <formula>H19&gt;DATE(2000,1,1)</formula>
    </cfRule>
    <cfRule type="expression" priority="116" dxfId="94">
      <formula>G19&gt;DATE(2000,1,1)</formula>
    </cfRule>
  </conditionalFormatting>
  <conditionalFormatting sqref="D20">
    <cfRule type="expression" priority="109" dxfId="2">
      <formula>J20&gt;DATE(2000,1,1)</formula>
    </cfRule>
    <cfRule type="expression" priority="110" dxfId="1">
      <formula>I20&gt;DATE(2000,1,1)</formula>
    </cfRule>
    <cfRule type="expression" priority="111" dxfId="0">
      <formula>H20&gt;DATE(2000,1,1)</formula>
    </cfRule>
    <cfRule type="expression" priority="112" dxfId="94">
      <formula>G20&gt;DATE(2000,1,1)</formula>
    </cfRule>
  </conditionalFormatting>
  <conditionalFormatting sqref="D21">
    <cfRule type="expression" priority="105" dxfId="2">
      <formula>J21&gt;DATE(2000,1,1)</formula>
    </cfRule>
    <cfRule type="expression" priority="106" dxfId="1">
      <formula>I21&gt;DATE(2000,1,1)</formula>
    </cfRule>
    <cfRule type="expression" priority="107" dxfId="0">
      <formula>H21&gt;DATE(2000,1,1)</formula>
    </cfRule>
    <cfRule type="expression" priority="108" dxfId="94">
      <formula>G21&gt;DATE(2000,1,1)</formula>
    </cfRule>
  </conditionalFormatting>
  <conditionalFormatting sqref="D22">
    <cfRule type="expression" priority="101" dxfId="2">
      <formula>J22&gt;DATE(2000,1,1)</formula>
    </cfRule>
    <cfRule type="expression" priority="102" dxfId="1">
      <formula>I22&gt;DATE(2000,1,1)</formula>
    </cfRule>
    <cfRule type="expression" priority="103" dxfId="0">
      <formula>H22&gt;DATE(2000,1,1)</formula>
    </cfRule>
    <cfRule type="expression" priority="104" dxfId="94">
      <formula>G22&gt;DATE(2000,1,1)</formula>
    </cfRule>
  </conditionalFormatting>
  <conditionalFormatting sqref="D29">
    <cfRule type="expression" priority="97" dxfId="2">
      <formula>J29&gt;DATE(2000,1,1)</formula>
    </cfRule>
    <cfRule type="expression" priority="98" dxfId="1">
      <formula>I29&gt;DATE(2000,1,1)</formula>
    </cfRule>
    <cfRule type="expression" priority="99" dxfId="0">
      <formula>H29&gt;DATE(2000,1,1)</formula>
    </cfRule>
    <cfRule type="expression" priority="100" dxfId="94">
      <formula>G29&gt;DATE(2000,1,1)</formula>
    </cfRule>
  </conditionalFormatting>
  <conditionalFormatting sqref="D30">
    <cfRule type="expression" priority="93" dxfId="2">
      <formula>J30&gt;DATE(2000,1,1)</formula>
    </cfRule>
    <cfRule type="expression" priority="94" dxfId="1">
      <formula>I30&gt;DATE(2000,1,1)</formula>
    </cfRule>
    <cfRule type="expression" priority="95" dxfId="0">
      <formula>H30&gt;DATE(2000,1,1)</formula>
    </cfRule>
    <cfRule type="expression" priority="96" dxfId="94">
      <formula>G30&gt;DATE(2000,1,1)</formula>
    </cfRule>
  </conditionalFormatting>
  <conditionalFormatting sqref="D32">
    <cfRule type="expression" priority="89" dxfId="2">
      <formula>J32&gt;DATE(2000,1,1)</formula>
    </cfRule>
    <cfRule type="expression" priority="90" dxfId="1">
      <formula>I32&gt;DATE(2000,1,1)</formula>
    </cfRule>
    <cfRule type="expression" priority="91" dxfId="0">
      <formula>H32&gt;DATE(2000,1,1)</formula>
    </cfRule>
    <cfRule type="expression" priority="92" dxfId="94">
      <formula>G32&gt;DATE(2000,1,1)</formula>
    </cfRule>
  </conditionalFormatting>
  <conditionalFormatting sqref="D33">
    <cfRule type="expression" priority="85" dxfId="2">
      <formula>J33&gt;DATE(2000,1,1)</formula>
    </cfRule>
    <cfRule type="expression" priority="86" dxfId="1">
      <formula>I33&gt;DATE(2000,1,1)</formula>
    </cfRule>
    <cfRule type="expression" priority="87" dxfId="0">
      <formula>H33&gt;DATE(2000,1,1)</formula>
    </cfRule>
    <cfRule type="expression" priority="88" dxfId="94">
      <formula>G33&gt;DATE(2000,1,1)</formula>
    </cfRule>
  </conditionalFormatting>
  <conditionalFormatting sqref="D34">
    <cfRule type="expression" priority="81" dxfId="2">
      <formula>J34&gt;DATE(2000,1,1)</formula>
    </cfRule>
    <cfRule type="expression" priority="82" dxfId="1">
      <formula>I34&gt;DATE(2000,1,1)</formula>
    </cfRule>
    <cfRule type="expression" priority="83" dxfId="0">
      <formula>H34&gt;DATE(2000,1,1)</formula>
    </cfRule>
    <cfRule type="expression" priority="84" dxfId="94">
      <formula>G34&gt;DATE(2000,1,1)</formula>
    </cfRule>
  </conditionalFormatting>
  <conditionalFormatting sqref="D35">
    <cfRule type="expression" priority="77" dxfId="2">
      <formula>J35&gt;DATE(2000,1,1)</formula>
    </cfRule>
    <cfRule type="expression" priority="78" dxfId="1">
      <formula>I35&gt;DATE(2000,1,1)</formula>
    </cfRule>
    <cfRule type="expression" priority="79" dxfId="0">
      <formula>H35&gt;DATE(2000,1,1)</formula>
    </cfRule>
    <cfRule type="expression" priority="80" dxfId="94">
      <formula>G35&gt;DATE(2000,1,1)</formula>
    </cfRule>
  </conditionalFormatting>
  <conditionalFormatting sqref="D36">
    <cfRule type="expression" priority="73" dxfId="2">
      <formula>J36&gt;DATE(2000,1,1)</formula>
    </cfRule>
    <cfRule type="expression" priority="74" dxfId="1">
      <formula>I36&gt;DATE(2000,1,1)</formula>
    </cfRule>
    <cfRule type="expression" priority="75" dxfId="0">
      <formula>H36&gt;DATE(2000,1,1)</formula>
    </cfRule>
    <cfRule type="expression" priority="76" dxfId="94">
      <formula>G36&gt;DATE(2000,1,1)</formula>
    </cfRule>
  </conditionalFormatting>
  <conditionalFormatting sqref="D37">
    <cfRule type="expression" priority="69" dxfId="2">
      <formula>J37&gt;DATE(2000,1,1)</formula>
    </cfRule>
    <cfRule type="expression" priority="70" dxfId="1">
      <formula>I37&gt;DATE(2000,1,1)</formula>
    </cfRule>
    <cfRule type="expression" priority="71" dxfId="0">
      <formula>H37&gt;DATE(2000,1,1)</formula>
    </cfRule>
    <cfRule type="expression" priority="72" dxfId="94">
      <formula>G37&gt;DATE(2000,1,1)</formula>
    </cfRule>
  </conditionalFormatting>
  <conditionalFormatting sqref="D38">
    <cfRule type="expression" priority="65" dxfId="2">
      <formula>J38&gt;DATE(2000,1,1)</formula>
    </cfRule>
    <cfRule type="expression" priority="66" dxfId="1">
      <formula>I38&gt;DATE(2000,1,1)</formula>
    </cfRule>
    <cfRule type="expression" priority="67" dxfId="0">
      <formula>H38&gt;DATE(2000,1,1)</formula>
    </cfRule>
    <cfRule type="expression" priority="68" dxfId="94">
      <formula>G38&gt;DATE(2000,1,1)</formula>
    </cfRule>
  </conditionalFormatting>
  <conditionalFormatting sqref="D39">
    <cfRule type="expression" priority="61" dxfId="2">
      <formula>J39&gt;DATE(2000,1,1)</formula>
    </cfRule>
    <cfRule type="expression" priority="62" dxfId="1">
      <formula>I39&gt;DATE(2000,1,1)</formula>
    </cfRule>
    <cfRule type="expression" priority="63" dxfId="0">
      <formula>H39&gt;DATE(2000,1,1)</formula>
    </cfRule>
    <cfRule type="expression" priority="64" dxfId="94">
      <formula>G39&gt;DATE(2000,1,1)</formula>
    </cfRule>
  </conditionalFormatting>
  <conditionalFormatting sqref="D43">
    <cfRule type="expression" priority="57" dxfId="2">
      <formula>J43&gt;DATE(2000,1,1)</formula>
    </cfRule>
    <cfRule type="expression" priority="58" dxfId="1">
      <formula>I43&gt;DATE(2000,1,1)</formula>
    </cfRule>
    <cfRule type="expression" priority="59" dxfId="0">
      <formula>H43&gt;DATE(2000,1,1)</formula>
    </cfRule>
    <cfRule type="expression" priority="60" dxfId="94">
      <formula>G43&gt;DATE(2000,1,1)</formula>
    </cfRule>
  </conditionalFormatting>
  <conditionalFormatting sqref="D44">
    <cfRule type="expression" priority="53" dxfId="2">
      <formula>J44&gt;DATE(2000,1,1)</formula>
    </cfRule>
    <cfRule type="expression" priority="54" dxfId="1">
      <formula>I44&gt;DATE(2000,1,1)</formula>
    </cfRule>
    <cfRule type="expression" priority="55" dxfId="0">
      <formula>H44&gt;DATE(2000,1,1)</formula>
    </cfRule>
    <cfRule type="expression" priority="56" dxfId="94">
      <formula>G44&gt;DATE(2000,1,1)</formula>
    </cfRule>
  </conditionalFormatting>
  <conditionalFormatting sqref="D46">
    <cfRule type="expression" priority="49" dxfId="2">
      <formula>J46&gt;DATE(2000,1,1)</formula>
    </cfRule>
    <cfRule type="expression" priority="50" dxfId="1">
      <formula>I46&gt;DATE(2000,1,1)</formula>
    </cfRule>
    <cfRule type="expression" priority="51" dxfId="0">
      <formula>H46&gt;DATE(2000,1,1)</formula>
    </cfRule>
    <cfRule type="expression" priority="52" dxfId="94">
      <formula>G46&gt;DATE(2000,1,1)</formula>
    </cfRule>
  </conditionalFormatting>
  <conditionalFormatting sqref="D47">
    <cfRule type="expression" priority="45" dxfId="2">
      <formula>J47&gt;DATE(2000,1,1)</formula>
    </cfRule>
    <cfRule type="expression" priority="46" dxfId="1">
      <formula>I47&gt;DATE(2000,1,1)</formula>
    </cfRule>
    <cfRule type="expression" priority="47" dxfId="0">
      <formula>H47&gt;DATE(2000,1,1)</formula>
    </cfRule>
    <cfRule type="expression" priority="48" dxfId="94">
      <formula>G47&gt;DATE(2000,1,1)</formula>
    </cfRule>
  </conditionalFormatting>
  <conditionalFormatting sqref="D48">
    <cfRule type="expression" priority="41" dxfId="2">
      <formula>J48&gt;DATE(2000,1,1)</formula>
    </cfRule>
    <cfRule type="expression" priority="42" dxfId="1">
      <formula>I48&gt;DATE(2000,1,1)</formula>
    </cfRule>
    <cfRule type="expression" priority="43" dxfId="0">
      <formula>H48&gt;DATE(2000,1,1)</formula>
    </cfRule>
    <cfRule type="expression" priority="44" dxfId="94">
      <formula>G48&gt;DATE(2000,1,1)</formula>
    </cfRule>
  </conditionalFormatting>
  <conditionalFormatting sqref="D49">
    <cfRule type="expression" priority="37" dxfId="2">
      <formula>J49&gt;DATE(2000,1,1)</formula>
    </cfRule>
    <cfRule type="expression" priority="38" dxfId="1">
      <formula>I49&gt;DATE(2000,1,1)</formula>
    </cfRule>
    <cfRule type="expression" priority="39" dxfId="0">
      <formula>H49&gt;DATE(2000,1,1)</formula>
    </cfRule>
    <cfRule type="expression" priority="40" dxfId="94">
      <formula>G49&gt;DATE(2000,1,1)</formula>
    </cfRule>
  </conditionalFormatting>
  <conditionalFormatting sqref="D50">
    <cfRule type="expression" priority="33" dxfId="2">
      <formula>J50&gt;DATE(2000,1,1)</formula>
    </cfRule>
    <cfRule type="expression" priority="34" dxfId="1">
      <formula>I50&gt;DATE(2000,1,1)</formula>
    </cfRule>
    <cfRule type="expression" priority="35" dxfId="0">
      <formula>H50&gt;DATE(2000,1,1)</formula>
    </cfRule>
    <cfRule type="expression" priority="36" dxfId="94">
      <formula>G50&gt;DATE(2000,1,1)</formula>
    </cfRule>
  </conditionalFormatting>
  <conditionalFormatting sqref="D25">
    <cfRule type="expression" priority="21" dxfId="2">
      <formula>J25&gt;DATE(2000,1,1)</formula>
    </cfRule>
    <cfRule type="expression" priority="22" dxfId="1">
      <formula>I25&gt;DATE(2000,1,1)</formula>
    </cfRule>
    <cfRule type="expression" priority="23" dxfId="0">
      <formula>H25&gt;DATE(2000,1,1)</formula>
    </cfRule>
    <cfRule type="expression" priority="24" dxfId="94">
      <formula>G25&gt;DATE(2000,1,1)</formula>
    </cfRule>
  </conditionalFormatting>
  <conditionalFormatting sqref="D27">
    <cfRule type="expression" priority="29" dxfId="2">
      <formula>J27&gt;DATE(2000,1,1)</formula>
    </cfRule>
    <cfRule type="expression" priority="30" dxfId="1">
      <formula>I27&gt;DATE(2000,1,1)</formula>
    </cfRule>
    <cfRule type="expression" priority="31" dxfId="0">
      <formula>H27&gt;DATE(2000,1,1)</formula>
    </cfRule>
    <cfRule type="expression" priority="32" dxfId="94">
      <formula>G27&gt;DATE(2000,1,1)</formula>
    </cfRule>
  </conditionalFormatting>
  <conditionalFormatting sqref="D26">
    <cfRule type="expression" priority="25" dxfId="2">
      <formula>J26&gt;DATE(2000,1,1)</formula>
    </cfRule>
    <cfRule type="expression" priority="26" dxfId="1">
      <formula>I26&gt;DATE(2000,1,1)</formula>
    </cfRule>
    <cfRule type="expression" priority="27" dxfId="0">
      <formula>H26&gt;DATE(2000,1,1)</formula>
    </cfRule>
    <cfRule type="expression" priority="28" dxfId="94">
      <formula>G26&gt;DATE(2000,1,1)</formula>
    </cfRule>
  </conditionalFormatting>
  <conditionalFormatting sqref="D24">
    <cfRule type="expression" priority="17" dxfId="2">
      <formula>J24&gt;DATE(2000,1,1)</formula>
    </cfRule>
    <cfRule type="expression" priority="18" dxfId="1">
      <formula>I24&gt;DATE(2000,1,1)</formula>
    </cfRule>
    <cfRule type="expression" priority="19" dxfId="0">
      <formula>H24&gt;DATE(2000,1,1)</formula>
    </cfRule>
    <cfRule type="expression" priority="20" dxfId="94">
      <formula>G24&gt;DATE(2000,1,1)</formula>
    </cfRule>
  </conditionalFormatting>
  <conditionalFormatting sqref="D40">
    <cfRule type="expression" priority="13" dxfId="2">
      <formula>J40&gt;DATE(2000,1,1)</formula>
    </cfRule>
    <cfRule type="expression" priority="14" dxfId="1">
      <formula>I40&gt;DATE(2000,1,1)</formula>
    </cfRule>
    <cfRule type="expression" priority="15" dxfId="0">
      <formula>H40&gt;DATE(2000,1,1)</formula>
    </cfRule>
    <cfRule type="expression" priority="16" dxfId="94">
      <formula>G40&gt;DATE(2000,1,1)</formula>
    </cfRule>
  </conditionalFormatting>
  <conditionalFormatting sqref="D41">
    <cfRule type="expression" priority="9" dxfId="2">
      <formula>J41&gt;DATE(2000,1,1)</formula>
    </cfRule>
    <cfRule type="expression" priority="10" dxfId="1">
      <formula>I41&gt;DATE(2000,1,1)</formula>
    </cfRule>
    <cfRule type="expression" priority="11" dxfId="0">
      <formula>H41&gt;DATE(2000,1,1)</formula>
    </cfRule>
    <cfRule type="expression" priority="12" dxfId="94">
      <formula>G41&gt;DATE(2000,1,1)</formula>
    </cfRule>
  </conditionalFormatting>
  <conditionalFormatting sqref="D31">
    <cfRule type="expression" priority="5" dxfId="2">
      <formula>J31&gt;DATE(2000,1,1)</formula>
    </cfRule>
    <cfRule type="expression" priority="6" dxfId="1">
      <formula>I31&gt;DATE(2000,1,1)</formula>
    </cfRule>
    <cfRule type="expression" priority="7" dxfId="0">
      <formula>H31&gt;DATE(2000,1,1)</formula>
    </cfRule>
    <cfRule type="expression" priority="8" dxfId="94">
      <formula>G31&gt;DATE(2000,1,1)</formula>
    </cfRule>
  </conditionalFormatting>
  <conditionalFormatting sqref="D52">
    <cfRule type="expression" priority="1" dxfId="2">
      <formula>J52&gt;DATE(2000,1,1)</formula>
    </cfRule>
    <cfRule type="expression" priority="2" dxfId="1">
      <formula>I52&gt;DATE(2000,1,1)</formula>
    </cfRule>
    <cfRule type="expression" priority="3" dxfId="0">
      <formula>H52&gt;DATE(2000,1,1)</formula>
    </cfRule>
    <cfRule type="expression" priority="4" dxfId="94">
      <formula>G52&gt;DATE(2000,1,1)</formula>
    </cfRule>
  </conditionalFormatting>
  <hyperlinks>
    <hyperlink ref="C32:C39" r:id="rId1" display="http://www.elcasa.eu/cz/nab-dka/mozaiky"/>
    <hyperlink ref="C29:C30" r:id="rId2" display="http://www.elcasa.eu/cz/nab-dka/mozaiky"/>
    <hyperlink ref="C17:C22" r:id="rId3" display="http://www.elcasa.eu/cz/nab-dka/lupki-scienne"/>
    <hyperlink ref="C46:C50" r:id="rId4" display="http://www.elcasa.eu/cz/nab-dka/mozaiky"/>
    <hyperlink ref="C43:C44" r:id="rId5" display="http://www.elcasa.eu/cz/nab-dka/mozaiky"/>
    <hyperlink ref="C22" r:id="rId6" display="http://www.elcasa.eu/cache/brick_thumb/uploads/black fire soft.jpg"/>
    <hyperlink ref="C21" r:id="rId7" display="http://www.elcasa.eu/cache/brick_thumb/uploads/road grey soft.jpg"/>
    <hyperlink ref="C20" r:id="rId8" display="http://www.elcasa.eu/cache/brick_thumb/uploads/black horse soft.jpg"/>
    <hyperlink ref="C19" r:id="rId9" display="http://www.elcasa.eu/cache/brick_thumb/uploads/green stars soft.jpg"/>
    <hyperlink ref="C18" r:id="rId10" display="http://www.elcasa.eu/cache/brick_thumb/uploads/snow white soft.jpg"/>
    <hyperlink ref="C17" r:id="rId11" display="http://www.elcasa.eu/cache/brick_thumb/uploads/ivory stone soft.jpg"/>
  </hyperlinks>
  <printOptions/>
  <pageMargins left="0.11811023622047245" right="0" top="0.1968503937007874" bottom="0.3937007874015748" header="0" footer="0"/>
  <pageSetup fitToHeight="0" fitToWidth="1" horizontalDpi="600" verticalDpi="600" orientation="landscape" paperSize="9" scale="54" r:id="rId13"/>
  <headerFooter>
    <oddFooter>&amp;CStránka &amp;P z &amp;N</oddFooter>
  </headerFooter>
  <drawing r:id="rId1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milan</dc:creator>
  <cp:keywords/>
  <dc:description/>
  <cp:lastModifiedBy>milan</cp:lastModifiedBy>
  <dcterms:created xsi:type="dcterms:W3CDTF">2022-06-30T10:05:50Z</dcterms:created>
  <dcterms:modified xsi:type="dcterms:W3CDTF">2022-06-30T10:07:31Z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